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/>
  <mc:AlternateContent xmlns:mc="http://schemas.openxmlformats.org/markup-compatibility/2006">
    <mc:Choice Requires="x15">
      <x15ac:absPath xmlns:x15ac="http://schemas.microsoft.com/office/spreadsheetml/2010/11/ac" url="https://moyaaero.sharepoint.com/sites/MOYA-Engenharia-MOYA-760/Shared Documents/M-760/01 - 760/01 - Análises e Resultados/08 - Aerodinâmica/03 - FlightStream/"/>
    </mc:Choice>
  </mc:AlternateContent>
  <xr:revisionPtr revIDLastSave="663" documentId="13_ncr:1_{EE14D3B0-D665-42B7-9F25-7B7BDF21A984}" xr6:coauthVersionLast="47" xr6:coauthVersionMax="47" xr10:uidLastSave="{C821C60E-F2FF-4AB1-957E-00811C2C4C8C}"/>
  <bookViews>
    <workbookView xWindow="-108" yWindow="-108" windowWidth="23256" windowHeight="12456" activeTab="1" xr2:uid="{2656B79C-A399-4882-84C1-3C9CB0BA65E0}"/>
  </bookViews>
  <sheets>
    <sheet name="MiniMoya" sheetId="1" r:id="rId1"/>
    <sheet name="760" sheetId="2" r:id="rId2"/>
    <sheet name="760 - Pressure " sheetId="3" r:id="rId3"/>
    <sheet name="256 - Comparison " sheetId="4" r:id="rId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91" i="2" l="1"/>
  <c r="D90" i="2"/>
  <c r="D87" i="2"/>
  <c r="D57" i="2"/>
  <c r="D58" i="2"/>
  <c r="D59" i="2"/>
  <c r="D60" i="2"/>
  <c r="D61" i="2"/>
  <c r="D62" i="2"/>
  <c r="D63" i="2"/>
  <c r="D64" i="2"/>
  <c r="D65" i="2"/>
  <c r="D66" i="2"/>
  <c r="D67" i="2"/>
  <c r="D68" i="2"/>
  <c r="D69" i="2"/>
  <c r="D70" i="2"/>
  <c r="D71" i="2"/>
  <c r="D72" i="2"/>
  <c r="D73" i="2"/>
  <c r="D74" i="2"/>
  <c r="D75" i="2"/>
  <c r="D76" i="2"/>
  <c r="D77" i="2"/>
  <c r="D78" i="2"/>
  <c r="D79" i="2"/>
  <c r="D80" i="2"/>
  <c r="D81" i="2"/>
  <c r="D82" i="2"/>
  <c r="D83" i="2"/>
  <c r="D84" i="2"/>
  <c r="D85" i="2"/>
  <c r="D86" i="2"/>
  <c r="D56" i="2"/>
  <c r="B56" i="2"/>
  <c r="B91" i="2"/>
  <c r="C57" i="2"/>
  <c r="C58" i="2"/>
  <c r="C59" i="2"/>
  <c r="C60" i="2"/>
  <c r="C61" i="2"/>
  <c r="C62" i="2"/>
  <c r="C64" i="2"/>
  <c r="C65" i="2"/>
  <c r="C66" i="2"/>
  <c r="C69" i="2"/>
  <c r="C73" i="2"/>
  <c r="C74" i="2"/>
  <c r="C75" i="2"/>
  <c r="C76" i="2"/>
  <c r="C77" i="2"/>
  <c r="C78" i="2"/>
  <c r="B66" i="2"/>
  <c r="B83" i="2"/>
  <c r="B84" i="2"/>
  <c r="B78" i="2"/>
  <c r="B79" i="2"/>
  <c r="B75" i="2"/>
  <c r="B76" i="2"/>
  <c r="B64" i="2"/>
  <c r="B65" i="2"/>
  <c r="B67" i="2"/>
  <c r="B68" i="2"/>
  <c r="B69" i="2"/>
  <c r="B63" i="2"/>
  <c r="F38" i="4"/>
  <c r="F37" i="4"/>
  <c r="F36" i="4"/>
  <c r="F35" i="4"/>
  <c r="F34" i="4"/>
  <c r="F33" i="4"/>
  <c r="F32" i="4"/>
  <c r="F31" i="4"/>
  <c r="F30" i="4"/>
  <c r="F29" i="4"/>
  <c r="F28" i="4"/>
  <c r="F27" i="4"/>
  <c r="F26" i="4"/>
  <c r="F25" i="4"/>
  <c r="F24" i="4"/>
  <c r="F23" i="4"/>
  <c r="F22" i="4"/>
  <c r="F21" i="4"/>
  <c r="F20" i="4"/>
  <c r="F19" i="4"/>
  <c r="F18" i="4"/>
  <c r="F17" i="4"/>
  <c r="F16" i="4"/>
  <c r="F15" i="4"/>
  <c r="F14" i="4"/>
  <c r="F13" i="4"/>
  <c r="F12" i="4"/>
  <c r="F11" i="4"/>
  <c r="F10" i="4"/>
  <c r="F9" i="4"/>
  <c r="F8" i="4"/>
  <c r="F7" i="4"/>
  <c r="F6" i="4"/>
  <c r="F5" i="4"/>
  <c r="E38" i="2"/>
  <c r="E37" i="2"/>
  <c r="C87" i="2" s="1"/>
  <c r="E36" i="2"/>
  <c r="C86" i="2" s="1"/>
  <c r="E27" i="2"/>
  <c r="E26" i="2"/>
  <c r="B77" i="2" s="1"/>
  <c r="E21" i="2"/>
  <c r="C71" i="2" s="1"/>
  <c r="E22" i="2"/>
  <c r="C72" i="2" s="1"/>
  <c r="E23" i="2"/>
  <c r="B74" i="2" s="1"/>
  <c r="E24" i="2"/>
  <c r="E25" i="2"/>
  <c r="E28" i="2"/>
  <c r="E29" i="2"/>
  <c r="C79" i="2" s="1"/>
  <c r="E30" i="2"/>
  <c r="C80" i="2" s="1"/>
  <c r="E31" i="2"/>
  <c r="C81" i="2" s="1"/>
  <c r="E32" i="2"/>
  <c r="C82" i="2" s="1"/>
  <c r="E33" i="2"/>
  <c r="C83" i="2" s="1"/>
  <c r="E35" i="2"/>
  <c r="B85" i="2" s="1"/>
  <c r="E34" i="2"/>
  <c r="C84" i="2" s="1"/>
  <c r="E20" i="2"/>
  <c r="C70" i="2" s="1"/>
  <c r="E19" i="2"/>
  <c r="E18" i="2"/>
  <c r="C68" i="2" s="1"/>
  <c r="E17" i="2"/>
  <c r="C67" i="2" s="1"/>
  <c r="E16" i="2"/>
  <c r="E15" i="2"/>
  <c r="E14" i="2"/>
  <c r="E13" i="2"/>
  <c r="C63" i="2" s="1"/>
  <c r="E12" i="2"/>
  <c r="E11" i="2"/>
  <c r="B61" i="2" s="1"/>
  <c r="E10" i="2"/>
  <c r="B60" i="2" s="1"/>
  <c r="E9" i="2"/>
  <c r="B59" i="2" s="1"/>
  <c r="E8" i="2"/>
  <c r="B58" i="2" s="1"/>
  <c r="E7" i="2"/>
  <c r="B57" i="2" s="1"/>
  <c r="E6" i="2"/>
  <c r="C56" i="2" s="1"/>
  <c r="E5" i="2"/>
  <c r="C91" i="2" s="1"/>
  <c r="C90" i="2" l="1"/>
  <c r="B86" i="2"/>
  <c r="B82" i="2"/>
  <c r="C85" i="2"/>
  <c r="B81" i="2"/>
  <c r="B80" i="2"/>
  <c r="B73" i="2"/>
  <c r="B72" i="2"/>
  <c r="B71" i="2"/>
  <c r="B70" i="2"/>
  <c r="B87" i="2"/>
  <c r="B62" i="2"/>
  <c r="B90" i="2" l="1"/>
</calcChain>
</file>

<file path=xl/sharedStrings.xml><?xml version="1.0" encoding="utf-8"?>
<sst xmlns="http://schemas.openxmlformats.org/spreadsheetml/2006/main" count="25" uniqueCount="19">
  <si>
    <t>Re para 20 m/s</t>
  </si>
  <si>
    <t xml:space="preserve">Análise CFD Mini Moya </t>
  </si>
  <si>
    <t>AoA</t>
  </si>
  <si>
    <t>CL</t>
  </si>
  <si>
    <t>CD</t>
  </si>
  <si>
    <t>Estol</t>
  </si>
  <si>
    <t>36 m/s</t>
  </si>
  <si>
    <t>Análise CFD 760</t>
  </si>
  <si>
    <t>AoA [rad]</t>
  </si>
  <si>
    <t>AoA [deg]</t>
  </si>
  <si>
    <t>Análise CFD 256</t>
  </si>
  <si>
    <t>CL_Ansys</t>
  </si>
  <si>
    <t>CD_Ansys</t>
  </si>
  <si>
    <t>Média</t>
  </si>
  <si>
    <t>Inc</t>
  </si>
  <si>
    <t>CL Alpha</t>
  </si>
  <si>
    <t>CD Alpha</t>
  </si>
  <si>
    <t>CM</t>
  </si>
  <si>
    <t>CM Alpha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</si>
</sst>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right"/>
    </xf>
    <xf numFmtId="2" fontId="0" fillId="0" borderId="0" xfId="0" applyNumberFormat="1" applyAlignment="1">
      <alignment horizontal="right"/>
    </xf>
    <xf numFmtId="2" fontId="0" fillId="0" borderId="0" xfId="0" applyNumberFormat="1"/>
    <xf numFmtId="164" fontId="0" fillId="0" borderId="0" xfId="0" applyNumberFormat="1" applyAlignment="1">
      <alignment horizontal="center"/>
    </xf>
    <xf numFmtId="164" fontId="0" fillId="0" borderId="0" xfId="0" applyNumberFormat="1" applyAlignment="1">
      <alignment horizontal="center" vertical="center"/>
    </xf>
    <xf numFmtId="2" fontId="0" fillId="0" borderId="0" xfId="0" applyNumberFormat="1" applyAlignment="1">
      <alignment horizontal="center"/>
    </xf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CL x</a:t>
            </a:r>
            <a:r>
              <a:rPr lang="pt-BR" baseline="0"/>
              <a:t> Alpha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38100" cap="rnd">
              <a:solidFill>
                <a:schemeClr val="tx2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-0.10594436564994593"/>
                  <c:y val="6.839179466827815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pt-BR"/>
                </a:p>
              </c:txPr>
            </c:trendlineLbl>
          </c:trendline>
          <c:xVal>
            <c:numRef>
              <c:f>'760'!$A$5:$A$38</c:f>
              <c:numCache>
                <c:formatCode>General</c:formatCode>
                <c:ptCount val="34"/>
                <c:pt idx="0">
                  <c:v>-10</c:v>
                </c:pt>
                <c:pt idx="1">
                  <c:v>-9</c:v>
                </c:pt>
                <c:pt idx="2">
                  <c:v>-8</c:v>
                </c:pt>
                <c:pt idx="3">
                  <c:v>-7</c:v>
                </c:pt>
                <c:pt idx="4">
                  <c:v>-6</c:v>
                </c:pt>
                <c:pt idx="5">
                  <c:v>-5</c:v>
                </c:pt>
                <c:pt idx="6">
                  <c:v>-4</c:v>
                </c:pt>
                <c:pt idx="7">
                  <c:v>-3</c:v>
                </c:pt>
                <c:pt idx="8">
                  <c:v>-2</c:v>
                </c:pt>
                <c:pt idx="9">
                  <c:v>-1</c:v>
                </c:pt>
                <c:pt idx="10">
                  <c:v>0</c:v>
                </c:pt>
                <c:pt idx="11">
                  <c:v>1</c:v>
                </c:pt>
                <c:pt idx="12">
                  <c:v>2</c:v>
                </c:pt>
                <c:pt idx="13">
                  <c:v>3</c:v>
                </c:pt>
                <c:pt idx="14">
                  <c:v>4</c:v>
                </c:pt>
                <c:pt idx="15">
                  <c:v>5</c:v>
                </c:pt>
                <c:pt idx="16">
                  <c:v>6</c:v>
                </c:pt>
                <c:pt idx="17">
                  <c:v>7</c:v>
                </c:pt>
                <c:pt idx="18">
                  <c:v>8</c:v>
                </c:pt>
                <c:pt idx="19">
                  <c:v>9</c:v>
                </c:pt>
                <c:pt idx="20">
                  <c:v>10</c:v>
                </c:pt>
                <c:pt idx="21">
                  <c:v>11</c:v>
                </c:pt>
                <c:pt idx="22">
                  <c:v>12</c:v>
                </c:pt>
                <c:pt idx="23">
                  <c:v>13</c:v>
                </c:pt>
                <c:pt idx="24">
                  <c:v>14</c:v>
                </c:pt>
                <c:pt idx="25">
                  <c:v>15</c:v>
                </c:pt>
                <c:pt idx="26">
                  <c:v>16</c:v>
                </c:pt>
                <c:pt idx="27">
                  <c:v>17</c:v>
                </c:pt>
                <c:pt idx="28">
                  <c:v>18</c:v>
                </c:pt>
                <c:pt idx="29">
                  <c:v>19</c:v>
                </c:pt>
                <c:pt idx="30">
                  <c:v>20</c:v>
                </c:pt>
                <c:pt idx="31">
                  <c:v>21</c:v>
                </c:pt>
                <c:pt idx="32">
                  <c:v>22</c:v>
                </c:pt>
                <c:pt idx="33">
                  <c:v>23</c:v>
                </c:pt>
              </c:numCache>
            </c:numRef>
          </c:xVal>
          <c:yVal>
            <c:numRef>
              <c:f>'760'!$B$5:$B$38</c:f>
              <c:numCache>
                <c:formatCode>General</c:formatCode>
                <c:ptCount val="34"/>
                <c:pt idx="0">
                  <c:v>4.7480000000000001E-2</c:v>
                </c:pt>
                <c:pt idx="1">
                  <c:v>9.7409999999999997E-2</c:v>
                </c:pt>
                <c:pt idx="2">
                  <c:v>0.1479</c:v>
                </c:pt>
                <c:pt idx="3">
                  <c:v>0.19889999999999999</c:v>
                </c:pt>
                <c:pt idx="4">
                  <c:v>0.25040000000000001</c:v>
                </c:pt>
                <c:pt idx="5">
                  <c:v>0.30230000000000001</c:v>
                </c:pt>
                <c:pt idx="6">
                  <c:v>0.35460000000000003</c:v>
                </c:pt>
                <c:pt idx="7">
                  <c:v>0.4073</c:v>
                </c:pt>
                <c:pt idx="8">
                  <c:v>0.4602</c:v>
                </c:pt>
                <c:pt idx="9">
                  <c:v>0.51339999999999997</c:v>
                </c:pt>
                <c:pt idx="10">
                  <c:v>0.55489999999999995</c:v>
                </c:pt>
                <c:pt idx="11">
                  <c:v>0.62019999999999997</c:v>
                </c:pt>
                <c:pt idx="12">
                  <c:v>0.67369999999999997</c:v>
                </c:pt>
                <c:pt idx="13">
                  <c:v>0.72719999999999996</c:v>
                </c:pt>
                <c:pt idx="14">
                  <c:v>0.76959999999999995</c:v>
                </c:pt>
                <c:pt idx="15">
                  <c:v>0.83430000000000004</c:v>
                </c:pt>
                <c:pt idx="16">
                  <c:v>0.88719999999999999</c:v>
                </c:pt>
                <c:pt idx="17">
                  <c:v>0.94040000000000001</c:v>
                </c:pt>
                <c:pt idx="18">
                  <c:v>0.98265000000000002</c:v>
                </c:pt>
                <c:pt idx="19">
                  <c:v>1.0457000000000001</c:v>
                </c:pt>
                <c:pt idx="20">
                  <c:v>1.0980000000000001</c:v>
                </c:pt>
                <c:pt idx="21">
                  <c:v>1.149</c:v>
                </c:pt>
                <c:pt idx="22">
                  <c:v>1.2</c:v>
                </c:pt>
                <c:pt idx="23">
                  <c:v>1.2504999999999999</c:v>
                </c:pt>
                <c:pt idx="24">
                  <c:v>1.3</c:v>
                </c:pt>
                <c:pt idx="25">
                  <c:v>1.3492</c:v>
                </c:pt>
                <c:pt idx="26">
                  <c:v>1.3974</c:v>
                </c:pt>
                <c:pt idx="27">
                  <c:v>1.4449000000000001</c:v>
                </c:pt>
                <c:pt idx="28">
                  <c:v>1.4916</c:v>
                </c:pt>
                <c:pt idx="29">
                  <c:v>1.5371999999999999</c:v>
                </c:pt>
                <c:pt idx="30">
                  <c:v>1.5815999999999999</c:v>
                </c:pt>
                <c:pt idx="31">
                  <c:v>1.6254</c:v>
                </c:pt>
                <c:pt idx="32">
                  <c:v>1.673</c:v>
                </c:pt>
                <c:pt idx="33">
                  <c:v>1.6686000000000001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F3E9-4E2B-B199-EB29B8C172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93474367"/>
        <c:axId val="993459967"/>
      </c:scatterChart>
      <c:valAx>
        <c:axId val="9934743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93459967"/>
        <c:crosses val="autoZero"/>
        <c:crossBetween val="midCat"/>
      </c:valAx>
      <c:valAx>
        <c:axId val="9934599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9347436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CD x CL</a:t>
            </a:r>
          </a:p>
        </c:rich>
      </c:tx>
      <c:layout>
        <c:manualLayout>
          <c:xMode val="edge"/>
          <c:yMode val="edge"/>
          <c:x val="0.41515751957683911"/>
          <c:y val="2.666666666666666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0"/>
            <c:dispEq val="1"/>
            <c:trendlineLbl>
              <c:layout>
                <c:manualLayout>
                  <c:x val="-0.11541368532252967"/>
                  <c:y val="2.0706688139326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pt-BR"/>
                </a:p>
              </c:txPr>
            </c:trendlineLbl>
          </c:trendline>
          <c:xVal>
            <c:numRef>
              <c:f>'760'!$B$5:$B$38</c:f>
              <c:numCache>
                <c:formatCode>General</c:formatCode>
                <c:ptCount val="34"/>
                <c:pt idx="0">
                  <c:v>4.7480000000000001E-2</c:v>
                </c:pt>
                <c:pt idx="1">
                  <c:v>9.7409999999999997E-2</c:v>
                </c:pt>
                <c:pt idx="2">
                  <c:v>0.1479</c:v>
                </c:pt>
                <c:pt idx="3">
                  <c:v>0.19889999999999999</c:v>
                </c:pt>
                <c:pt idx="4">
                  <c:v>0.25040000000000001</c:v>
                </c:pt>
                <c:pt idx="5">
                  <c:v>0.30230000000000001</c:v>
                </c:pt>
                <c:pt idx="6">
                  <c:v>0.35460000000000003</c:v>
                </c:pt>
                <c:pt idx="7">
                  <c:v>0.4073</c:v>
                </c:pt>
                <c:pt idx="8">
                  <c:v>0.4602</c:v>
                </c:pt>
                <c:pt idx="9">
                  <c:v>0.51339999999999997</c:v>
                </c:pt>
                <c:pt idx="10">
                  <c:v>0.55489999999999995</c:v>
                </c:pt>
                <c:pt idx="11">
                  <c:v>0.62019999999999997</c:v>
                </c:pt>
                <c:pt idx="12">
                  <c:v>0.67369999999999997</c:v>
                </c:pt>
                <c:pt idx="13">
                  <c:v>0.72719999999999996</c:v>
                </c:pt>
                <c:pt idx="14">
                  <c:v>0.76959999999999995</c:v>
                </c:pt>
                <c:pt idx="15">
                  <c:v>0.83430000000000004</c:v>
                </c:pt>
                <c:pt idx="16">
                  <c:v>0.88719999999999999</c:v>
                </c:pt>
                <c:pt idx="17">
                  <c:v>0.94040000000000001</c:v>
                </c:pt>
                <c:pt idx="18">
                  <c:v>0.98265000000000002</c:v>
                </c:pt>
                <c:pt idx="19">
                  <c:v>1.0457000000000001</c:v>
                </c:pt>
                <c:pt idx="20">
                  <c:v>1.0980000000000001</c:v>
                </c:pt>
                <c:pt idx="21">
                  <c:v>1.149</c:v>
                </c:pt>
                <c:pt idx="22">
                  <c:v>1.2</c:v>
                </c:pt>
                <c:pt idx="23">
                  <c:v>1.2504999999999999</c:v>
                </c:pt>
                <c:pt idx="24">
                  <c:v>1.3</c:v>
                </c:pt>
                <c:pt idx="25">
                  <c:v>1.3492</c:v>
                </c:pt>
                <c:pt idx="26">
                  <c:v>1.3974</c:v>
                </c:pt>
                <c:pt idx="27">
                  <c:v>1.4449000000000001</c:v>
                </c:pt>
                <c:pt idx="28">
                  <c:v>1.4916</c:v>
                </c:pt>
                <c:pt idx="29">
                  <c:v>1.5371999999999999</c:v>
                </c:pt>
                <c:pt idx="30">
                  <c:v>1.5815999999999999</c:v>
                </c:pt>
                <c:pt idx="31">
                  <c:v>1.6254</c:v>
                </c:pt>
                <c:pt idx="32">
                  <c:v>1.673</c:v>
                </c:pt>
                <c:pt idx="33">
                  <c:v>1.6686000000000001</c:v>
                </c:pt>
              </c:numCache>
            </c:numRef>
          </c:xVal>
          <c:yVal>
            <c:numRef>
              <c:f>'760'!$C$5:$C$38</c:f>
              <c:numCache>
                <c:formatCode>General</c:formatCode>
                <c:ptCount val="34"/>
                <c:pt idx="0">
                  <c:v>3.1210000000000002E-2</c:v>
                </c:pt>
                <c:pt idx="1">
                  <c:v>3.1870000000000002E-2</c:v>
                </c:pt>
                <c:pt idx="2">
                  <c:v>3.2969999999999999E-2</c:v>
                </c:pt>
                <c:pt idx="3">
                  <c:v>3.4509999999999999E-2</c:v>
                </c:pt>
                <c:pt idx="4">
                  <c:v>3.6479999999999999E-2</c:v>
                </c:pt>
                <c:pt idx="5">
                  <c:v>3.8890000000000001E-2</c:v>
                </c:pt>
                <c:pt idx="6">
                  <c:v>4.1739999999999999E-2</c:v>
                </c:pt>
                <c:pt idx="7">
                  <c:v>4.5030000000000001E-2</c:v>
                </c:pt>
                <c:pt idx="8">
                  <c:v>4.8759999999999998E-2</c:v>
                </c:pt>
                <c:pt idx="9">
                  <c:v>5.2929999999999998E-2</c:v>
                </c:pt>
                <c:pt idx="10">
                  <c:v>5.6843999999999999E-2</c:v>
                </c:pt>
                <c:pt idx="11">
                  <c:v>6.2609999999999999E-2</c:v>
                </c:pt>
                <c:pt idx="12">
                  <c:v>6.812E-2</c:v>
                </c:pt>
                <c:pt idx="13">
                  <c:v>7.4069999999999997E-2</c:v>
                </c:pt>
                <c:pt idx="14">
                  <c:v>7.9598000000000002E-2</c:v>
                </c:pt>
                <c:pt idx="15">
                  <c:v>8.7300000000000003E-2</c:v>
                </c:pt>
                <c:pt idx="16">
                  <c:v>9.4589999999999994E-2</c:v>
                </c:pt>
                <c:pt idx="17">
                  <c:v>0.1023</c:v>
                </c:pt>
                <c:pt idx="18">
                  <c:v>0.10970000000000001</c:v>
                </c:pt>
                <c:pt idx="19">
                  <c:v>0.1191</c:v>
                </c:pt>
                <c:pt idx="20">
                  <c:v>0.12820000000000001</c:v>
                </c:pt>
                <c:pt idx="21">
                  <c:v>0.1376</c:v>
                </c:pt>
                <c:pt idx="22">
                  <c:v>0.14749999999999999</c:v>
                </c:pt>
                <c:pt idx="23">
                  <c:v>0.1578</c:v>
                </c:pt>
                <c:pt idx="24">
                  <c:v>0.1686</c:v>
                </c:pt>
                <c:pt idx="25">
                  <c:v>0.17979999999999999</c:v>
                </c:pt>
                <c:pt idx="26">
                  <c:v>0.19139999999999999</c:v>
                </c:pt>
                <c:pt idx="27">
                  <c:v>0.20349999999999999</c:v>
                </c:pt>
                <c:pt idx="28">
                  <c:v>0.2162</c:v>
                </c:pt>
                <c:pt idx="29">
                  <c:v>0.2278</c:v>
                </c:pt>
                <c:pt idx="30">
                  <c:v>0.24229999999999999</c:v>
                </c:pt>
                <c:pt idx="31">
                  <c:v>0.25580000000000003</c:v>
                </c:pt>
                <c:pt idx="32">
                  <c:v>0.27022000000000002</c:v>
                </c:pt>
                <c:pt idx="33">
                  <c:v>0.2782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C26-40F9-BAB4-2C004ACB18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93476287"/>
        <c:axId val="993476767"/>
      </c:scatterChart>
      <c:valAx>
        <c:axId val="99347628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93476767"/>
        <c:crosses val="autoZero"/>
        <c:crossBetween val="midCat"/>
      </c:valAx>
      <c:valAx>
        <c:axId val="993476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93476287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CM x</a:t>
            </a:r>
            <a:r>
              <a:rPr lang="pt-BR" baseline="0"/>
              <a:t> Alpha</a:t>
            </a:r>
            <a:endParaRPr lang="pt-BR"/>
          </a:p>
        </c:rich>
      </c:tx>
      <c:layout>
        <c:manualLayout>
          <c:xMode val="edge"/>
          <c:yMode val="edge"/>
          <c:x val="0.35283457415234543"/>
          <c:y val="4.25208909585471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0.12208682470840877"/>
                  <c:y val="-0.4200806537947118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pt-BR"/>
                </a:p>
              </c:txPr>
            </c:trendlineLbl>
          </c:trendline>
          <c:xVal>
            <c:numRef>
              <c:f>'760'!$A$5:$A$38</c:f>
              <c:numCache>
                <c:formatCode>General</c:formatCode>
                <c:ptCount val="34"/>
                <c:pt idx="0">
                  <c:v>-10</c:v>
                </c:pt>
                <c:pt idx="1">
                  <c:v>-9</c:v>
                </c:pt>
                <c:pt idx="2">
                  <c:v>-8</c:v>
                </c:pt>
                <c:pt idx="3">
                  <c:v>-7</c:v>
                </c:pt>
                <c:pt idx="4">
                  <c:v>-6</c:v>
                </c:pt>
                <c:pt idx="5">
                  <c:v>-5</c:v>
                </c:pt>
                <c:pt idx="6">
                  <c:v>-4</c:v>
                </c:pt>
                <c:pt idx="7">
                  <c:v>-3</c:v>
                </c:pt>
                <c:pt idx="8">
                  <c:v>-2</c:v>
                </c:pt>
                <c:pt idx="9">
                  <c:v>-1</c:v>
                </c:pt>
                <c:pt idx="10">
                  <c:v>0</c:v>
                </c:pt>
                <c:pt idx="11">
                  <c:v>1</c:v>
                </c:pt>
                <c:pt idx="12">
                  <c:v>2</c:v>
                </c:pt>
                <c:pt idx="13">
                  <c:v>3</c:v>
                </c:pt>
                <c:pt idx="14">
                  <c:v>4</c:v>
                </c:pt>
                <c:pt idx="15">
                  <c:v>5</c:v>
                </c:pt>
                <c:pt idx="16">
                  <c:v>6</c:v>
                </c:pt>
                <c:pt idx="17">
                  <c:v>7</c:v>
                </c:pt>
                <c:pt idx="18">
                  <c:v>8</c:v>
                </c:pt>
                <c:pt idx="19">
                  <c:v>9</c:v>
                </c:pt>
                <c:pt idx="20">
                  <c:v>10</c:v>
                </c:pt>
                <c:pt idx="21">
                  <c:v>11</c:v>
                </c:pt>
                <c:pt idx="22">
                  <c:v>12</c:v>
                </c:pt>
                <c:pt idx="23">
                  <c:v>13</c:v>
                </c:pt>
                <c:pt idx="24">
                  <c:v>14</c:v>
                </c:pt>
                <c:pt idx="25">
                  <c:v>15</c:v>
                </c:pt>
                <c:pt idx="26">
                  <c:v>16</c:v>
                </c:pt>
                <c:pt idx="27">
                  <c:v>17</c:v>
                </c:pt>
                <c:pt idx="28">
                  <c:v>18</c:v>
                </c:pt>
                <c:pt idx="29">
                  <c:v>19</c:v>
                </c:pt>
                <c:pt idx="30">
                  <c:v>20</c:v>
                </c:pt>
                <c:pt idx="31">
                  <c:v>21</c:v>
                </c:pt>
                <c:pt idx="32">
                  <c:v>22</c:v>
                </c:pt>
                <c:pt idx="33">
                  <c:v>23</c:v>
                </c:pt>
              </c:numCache>
            </c:numRef>
          </c:xVal>
          <c:yVal>
            <c:numRef>
              <c:f>'760'!$D$5:$D$38</c:f>
              <c:numCache>
                <c:formatCode>General</c:formatCode>
                <c:ptCount val="34"/>
                <c:pt idx="0">
                  <c:v>-0.58679999999999999</c:v>
                </c:pt>
                <c:pt idx="1">
                  <c:v>-0.70430000000000004</c:v>
                </c:pt>
                <c:pt idx="2">
                  <c:v>-0.82479999999999998</c:v>
                </c:pt>
                <c:pt idx="3">
                  <c:v>-0.94820000000000004</c:v>
                </c:pt>
                <c:pt idx="4">
                  <c:v>-1.0743</c:v>
                </c:pt>
                <c:pt idx="5">
                  <c:v>-1.2032</c:v>
                </c:pt>
                <c:pt idx="6">
                  <c:v>-1.3347</c:v>
                </c:pt>
                <c:pt idx="7">
                  <c:v>-1.4686999999999999</c:v>
                </c:pt>
                <c:pt idx="8">
                  <c:v>-1.6051</c:v>
                </c:pt>
                <c:pt idx="9">
                  <c:v>-1.7439</c:v>
                </c:pt>
                <c:pt idx="10">
                  <c:v>-1.8848</c:v>
                </c:pt>
                <c:pt idx="11">
                  <c:v>-2.0278999999999998</c:v>
                </c:pt>
                <c:pt idx="12">
                  <c:v>-2.1728999999999998</c:v>
                </c:pt>
                <c:pt idx="13">
                  <c:v>-2.3197999999999999</c:v>
                </c:pt>
                <c:pt idx="14">
                  <c:v>-2.4683999999999999</c:v>
                </c:pt>
                <c:pt idx="15">
                  <c:v>-2.6187</c:v>
                </c:pt>
                <c:pt idx="16">
                  <c:v>-2.7707000000000002</c:v>
                </c:pt>
                <c:pt idx="17">
                  <c:v>-2.9245000000000001</c:v>
                </c:pt>
                <c:pt idx="18">
                  <c:v>-3.0792000000000002</c:v>
                </c:pt>
                <c:pt idx="19">
                  <c:v>-3.2349000000000001</c:v>
                </c:pt>
                <c:pt idx="20">
                  <c:v>-3.3929</c:v>
                </c:pt>
                <c:pt idx="21">
                  <c:v>-3.5495000000000001</c:v>
                </c:pt>
                <c:pt idx="22">
                  <c:v>-3.7075</c:v>
                </c:pt>
                <c:pt idx="23">
                  <c:v>-3.8664000000000001</c:v>
                </c:pt>
                <c:pt idx="24">
                  <c:v>-4.0255999999999998</c:v>
                </c:pt>
                <c:pt idx="25">
                  <c:v>-4.1849999999999996</c:v>
                </c:pt>
                <c:pt idx="26">
                  <c:v>-4.3445999999999998</c:v>
                </c:pt>
                <c:pt idx="27">
                  <c:v>-4.5042</c:v>
                </c:pt>
                <c:pt idx="28">
                  <c:v>-4.6641000000000004</c:v>
                </c:pt>
                <c:pt idx="29">
                  <c:v>-4.8234000000000004</c:v>
                </c:pt>
                <c:pt idx="30">
                  <c:v>-4.9809999999999999</c:v>
                </c:pt>
                <c:pt idx="31">
                  <c:v>-5.1397000000000004</c:v>
                </c:pt>
                <c:pt idx="32">
                  <c:v>-5.2998000000000003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763-4A20-B952-963E4F5F0EA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75311904"/>
        <c:axId val="1675316224"/>
      </c:scatterChart>
      <c:valAx>
        <c:axId val="16753119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75316224"/>
        <c:crosses val="autoZero"/>
        <c:crossBetween val="midCat"/>
      </c:valAx>
      <c:valAx>
        <c:axId val="1675316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6753119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CD x Alpha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'760'!$A$5:$A$38</c:f>
              <c:numCache>
                <c:formatCode>General</c:formatCode>
                <c:ptCount val="34"/>
                <c:pt idx="0">
                  <c:v>-10</c:v>
                </c:pt>
                <c:pt idx="1">
                  <c:v>-9</c:v>
                </c:pt>
                <c:pt idx="2">
                  <c:v>-8</c:v>
                </c:pt>
                <c:pt idx="3">
                  <c:v>-7</c:v>
                </c:pt>
                <c:pt idx="4">
                  <c:v>-6</c:v>
                </c:pt>
                <c:pt idx="5">
                  <c:v>-5</c:v>
                </c:pt>
                <c:pt idx="6">
                  <c:v>-4</c:v>
                </c:pt>
                <c:pt idx="7">
                  <c:v>-3</c:v>
                </c:pt>
                <c:pt idx="8">
                  <c:v>-2</c:v>
                </c:pt>
                <c:pt idx="9">
                  <c:v>-1</c:v>
                </c:pt>
                <c:pt idx="10">
                  <c:v>0</c:v>
                </c:pt>
                <c:pt idx="11">
                  <c:v>1</c:v>
                </c:pt>
                <c:pt idx="12">
                  <c:v>2</c:v>
                </c:pt>
                <c:pt idx="13">
                  <c:v>3</c:v>
                </c:pt>
                <c:pt idx="14">
                  <c:v>4</c:v>
                </c:pt>
                <c:pt idx="15">
                  <c:v>5</c:v>
                </c:pt>
                <c:pt idx="16">
                  <c:v>6</c:v>
                </c:pt>
                <c:pt idx="17">
                  <c:v>7</c:v>
                </c:pt>
                <c:pt idx="18">
                  <c:v>8</c:v>
                </c:pt>
                <c:pt idx="19">
                  <c:v>9</c:v>
                </c:pt>
                <c:pt idx="20">
                  <c:v>10</c:v>
                </c:pt>
                <c:pt idx="21">
                  <c:v>11</c:v>
                </c:pt>
                <c:pt idx="22">
                  <c:v>12</c:v>
                </c:pt>
                <c:pt idx="23">
                  <c:v>13</c:v>
                </c:pt>
                <c:pt idx="24">
                  <c:v>14</c:v>
                </c:pt>
                <c:pt idx="25">
                  <c:v>15</c:v>
                </c:pt>
                <c:pt idx="26">
                  <c:v>16</c:v>
                </c:pt>
                <c:pt idx="27">
                  <c:v>17</c:v>
                </c:pt>
                <c:pt idx="28">
                  <c:v>18</c:v>
                </c:pt>
                <c:pt idx="29">
                  <c:v>19</c:v>
                </c:pt>
                <c:pt idx="30">
                  <c:v>20</c:v>
                </c:pt>
                <c:pt idx="31">
                  <c:v>21</c:v>
                </c:pt>
                <c:pt idx="32">
                  <c:v>22</c:v>
                </c:pt>
                <c:pt idx="33">
                  <c:v>23</c:v>
                </c:pt>
              </c:numCache>
            </c:numRef>
          </c:xVal>
          <c:yVal>
            <c:numRef>
              <c:f>'760'!$C$5:$C$38</c:f>
              <c:numCache>
                <c:formatCode>General</c:formatCode>
                <c:ptCount val="34"/>
                <c:pt idx="0">
                  <c:v>3.1210000000000002E-2</c:v>
                </c:pt>
                <c:pt idx="1">
                  <c:v>3.1870000000000002E-2</c:v>
                </c:pt>
                <c:pt idx="2">
                  <c:v>3.2969999999999999E-2</c:v>
                </c:pt>
                <c:pt idx="3">
                  <c:v>3.4509999999999999E-2</c:v>
                </c:pt>
                <c:pt idx="4">
                  <c:v>3.6479999999999999E-2</c:v>
                </c:pt>
                <c:pt idx="5">
                  <c:v>3.8890000000000001E-2</c:v>
                </c:pt>
                <c:pt idx="6">
                  <c:v>4.1739999999999999E-2</c:v>
                </c:pt>
                <c:pt idx="7">
                  <c:v>4.5030000000000001E-2</c:v>
                </c:pt>
                <c:pt idx="8">
                  <c:v>4.8759999999999998E-2</c:v>
                </c:pt>
                <c:pt idx="9">
                  <c:v>5.2929999999999998E-2</c:v>
                </c:pt>
                <c:pt idx="10">
                  <c:v>5.6843999999999999E-2</c:v>
                </c:pt>
                <c:pt idx="11">
                  <c:v>6.2609999999999999E-2</c:v>
                </c:pt>
                <c:pt idx="12">
                  <c:v>6.812E-2</c:v>
                </c:pt>
                <c:pt idx="13">
                  <c:v>7.4069999999999997E-2</c:v>
                </c:pt>
                <c:pt idx="14">
                  <c:v>7.9598000000000002E-2</c:v>
                </c:pt>
                <c:pt idx="15">
                  <c:v>8.7300000000000003E-2</c:v>
                </c:pt>
                <c:pt idx="16">
                  <c:v>9.4589999999999994E-2</c:v>
                </c:pt>
                <c:pt idx="17">
                  <c:v>0.1023</c:v>
                </c:pt>
                <c:pt idx="18">
                  <c:v>0.10970000000000001</c:v>
                </c:pt>
                <c:pt idx="19">
                  <c:v>0.1191</c:v>
                </c:pt>
                <c:pt idx="20">
                  <c:v>0.12820000000000001</c:v>
                </c:pt>
                <c:pt idx="21">
                  <c:v>0.1376</c:v>
                </c:pt>
                <c:pt idx="22">
                  <c:v>0.14749999999999999</c:v>
                </c:pt>
                <c:pt idx="23">
                  <c:v>0.1578</c:v>
                </c:pt>
                <c:pt idx="24">
                  <c:v>0.1686</c:v>
                </c:pt>
                <c:pt idx="25">
                  <c:v>0.17979999999999999</c:v>
                </c:pt>
                <c:pt idx="26">
                  <c:v>0.19139999999999999</c:v>
                </c:pt>
                <c:pt idx="27">
                  <c:v>0.20349999999999999</c:v>
                </c:pt>
                <c:pt idx="28">
                  <c:v>0.2162</c:v>
                </c:pt>
                <c:pt idx="29">
                  <c:v>0.2278</c:v>
                </c:pt>
                <c:pt idx="30">
                  <c:v>0.24229999999999999</c:v>
                </c:pt>
                <c:pt idx="31">
                  <c:v>0.25580000000000003</c:v>
                </c:pt>
                <c:pt idx="32">
                  <c:v>0.27022000000000002</c:v>
                </c:pt>
                <c:pt idx="33">
                  <c:v>0.2782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DE0-4D06-8D58-BEDFE8C712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36641024"/>
        <c:axId val="1936638144"/>
      </c:scatterChart>
      <c:valAx>
        <c:axId val="193664102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36638144"/>
        <c:crosses val="autoZero"/>
        <c:crossBetween val="midCat"/>
      </c:valAx>
      <c:valAx>
        <c:axId val="1936638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3664102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scatterChart>
        <c:scatterStyle val="lineMarker"/>
        <c:varyColors val="0"/>
        <c:ser>
          <c:idx val="1"/>
          <c:order val="0"/>
          <c:spPr>
            <a:ln w="38100">
              <a:noFill/>
            </a:ln>
          </c:spPr>
          <c:xVal>
            <c:numRef>
              <c:f>'256 - Comparison '!$D$5:$D$36</c:f>
              <c:numCache>
                <c:formatCode>General</c:formatCode>
                <c:ptCount val="32"/>
                <c:pt idx="0">
                  <c:v>-0.499</c:v>
                </c:pt>
                <c:pt idx="4">
                  <c:v>-0.25700000000000001</c:v>
                </c:pt>
                <c:pt idx="8">
                  <c:v>4.2000000000000003E-2</c:v>
                </c:pt>
                <c:pt idx="10">
                  <c:v>0.189</c:v>
                </c:pt>
                <c:pt idx="12">
                  <c:v>0.30599999999999999</c:v>
                </c:pt>
                <c:pt idx="14">
                  <c:v>0.45300000000000001</c:v>
                </c:pt>
                <c:pt idx="18">
                  <c:v>0.74399999999999999</c:v>
                </c:pt>
                <c:pt idx="20">
                  <c:v>0.89700000000000002</c:v>
                </c:pt>
                <c:pt idx="22">
                  <c:v>1.0129999999999999</c:v>
                </c:pt>
                <c:pt idx="24">
                  <c:v>1.135</c:v>
                </c:pt>
                <c:pt idx="26">
                  <c:v>1.2430000000000001</c:v>
                </c:pt>
                <c:pt idx="30">
                  <c:v>1.389</c:v>
                </c:pt>
              </c:numCache>
            </c:numRef>
          </c:xVal>
          <c:yVal>
            <c:numRef>
              <c:f>'256 - Comparison '!$E$5:$E$36</c:f>
              <c:numCache>
                <c:formatCode>General</c:formatCode>
                <c:ptCount val="32"/>
                <c:pt idx="0">
                  <c:v>5.9229999999999998E-2</c:v>
                </c:pt>
                <c:pt idx="4">
                  <c:v>6.5930000000000002E-2</c:v>
                </c:pt>
                <c:pt idx="8">
                  <c:v>5.2200000000000003E-2</c:v>
                </c:pt>
                <c:pt idx="10">
                  <c:v>5.1970000000000002E-2</c:v>
                </c:pt>
                <c:pt idx="12">
                  <c:v>5.5059999999999998E-2</c:v>
                </c:pt>
                <c:pt idx="14">
                  <c:v>5.8819999999999997E-2</c:v>
                </c:pt>
                <c:pt idx="18">
                  <c:v>7.7759999999999996E-2</c:v>
                </c:pt>
                <c:pt idx="20">
                  <c:v>9.1499999999999998E-2</c:v>
                </c:pt>
                <c:pt idx="22">
                  <c:v>0.11207</c:v>
                </c:pt>
                <c:pt idx="24">
                  <c:v>0.13592000000000001</c:v>
                </c:pt>
                <c:pt idx="26">
                  <c:v>0.16539999999999999</c:v>
                </c:pt>
                <c:pt idx="30">
                  <c:v>0.21992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3137-46D5-922F-1FA661D48258}"/>
            </c:ext>
          </c:extLst>
        </c:ser>
        <c:ser>
          <c:idx val="0"/>
          <c:order val="1"/>
          <c:spPr>
            <a:ln w="381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'256 - Comparison '!$B$5:$B$35</c:f>
              <c:numCache>
                <c:formatCode>General</c:formatCode>
                <c:ptCount val="31"/>
                <c:pt idx="0">
                  <c:v>-0.46300000000000002</c:v>
                </c:pt>
                <c:pt idx="2">
                  <c:v>-0.3296</c:v>
                </c:pt>
                <c:pt idx="4">
                  <c:v>-0.19323000000000001</c:v>
                </c:pt>
                <c:pt idx="8">
                  <c:v>8.6599999999999993E-3</c:v>
                </c:pt>
                <c:pt idx="10">
                  <c:v>0.22869999999999999</c:v>
                </c:pt>
                <c:pt idx="14">
                  <c:v>0.51549999999999996</c:v>
                </c:pt>
                <c:pt idx="15">
                  <c:v>0.58679999999999999</c:v>
                </c:pt>
                <c:pt idx="18">
                  <c:v>0.80023</c:v>
                </c:pt>
                <c:pt idx="20">
                  <c:v>0.94040000000000001</c:v>
                </c:pt>
                <c:pt idx="22">
                  <c:v>1.0782</c:v>
                </c:pt>
                <c:pt idx="24">
                  <c:v>1.2130000000000001</c:v>
                </c:pt>
                <c:pt idx="26">
                  <c:v>1.3443000000000001</c:v>
                </c:pt>
                <c:pt idx="28">
                  <c:v>1.4702999999999999</c:v>
                </c:pt>
                <c:pt idx="30">
                  <c:v>1.5932999999999999</c:v>
                </c:pt>
              </c:numCache>
            </c:numRef>
          </c:xVal>
          <c:yVal>
            <c:numRef>
              <c:f>'256 - Comparison '!$C$5:$C$35</c:f>
              <c:numCache>
                <c:formatCode>General</c:formatCode>
                <c:ptCount val="31"/>
                <c:pt idx="0">
                  <c:v>4.7716000000000001E-2</c:v>
                </c:pt>
                <c:pt idx="2">
                  <c:v>3.0720000000000001E-2</c:v>
                </c:pt>
                <c:pt idx="4">
                  <c:v>1.8879E-2</c:v>
                </c:pt>
                <c:pt idx="8">
                  <c:v>6.8349999999999999E-3</c:v>
                </c:pt>
                <c:pt idx="10">
                  <c:v>7.097E-3</c:v>
                </c:pt>
                <c:pt idx="14">
                  <c:v>1.9290000000000002E-2</c:v>
                </c:pt>
                <c:pt idx="15">
                  <c:v>2.512E-2</c:v>
                </c:pt>
                <c:pt idx="18">
                  <c:v>4.8050000000000002E-2</c:v>
                </c:pt>
                <c:pt idx="20">
                  <c:v>6.8306000000000006E-2</c:v>
                </c:pt>
                <c:pt idx="22">
                  <c:v>9.2600000000000002E-2</c:v>
                </c:pt>
                <c:pt idx="24">
                  <c:v>0.121</c:v>
                </c:pt>
                <c:pt idx="26">
                  <c:v>0.153</c:v>
                </c:pt>
                <c:pt idx="28">
                  <c:v>0.18990000000000001</c:v>
                </c:pt>
                <c:pt idx="30">
                  <c:v>0.2306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3137-46D5-922F-1FA661D482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54484255"/>
        <c:axId val="1554483295"/>
      </c:scatterChart>
      <c:valAx>
        <c:axId val="15544842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54483295"/>
        <c:crosses val="autoZero"/>
        <c:crossBetween val="midCat"/>
      </c:valAx>
      <c:valAx>
        <c:axId val="1554483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54484255"/>
        <c:crosses val="autoZero"/>
        <c:crossBetween val="midCat"/>
      </c:valAx>
    </c:plotArea>
    <c:plotVisOnly val="1"/>
    <c:dispBlanksAs val="gap"/>
    <c:showDLblsOverMax val="0"/>
    <c:extLst/>
  </c:chart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chart" Target="../charts/chart2.xml"/><Relationship Id="rId26" Type="http://schemas.openxmlformats.org/officeDocument/2006/relationships/image" Target="../media/image31.png"/><Relationship Id="rId3" Type="http://schemas.openxmlformats.org/officeDocument/2006/relationships/image" Target="../media/image10.png"/><Relationship Id="rId21" Type="http://schemas.openxmlformats.org/officeDocument/2006/relationships/image" Target="../media/image26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chart" Target="../charts/chart1.xml"/><Relationship Id="rId25" Type="http://schemas.openxmlformats.org/officeDocument/2006/relationships/image" Target="../media/image30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20" Type="http://schemas.openxmlformats.org/officeDocument/2006/relationships/image" Target="../media/image25.png"/><Relationship Id="rId29" Type="http://schemas.openxmlformats.org/officeDocument/2006/relationships/chart" Target="../charts/chart4.xml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24" Type="http://schemas.openxmlformats.org/officeDocument/2006/relationships/image" Target="../media/image29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28.png"/><Relationship Id="rId28" Type="http://schemas.openxmlformats.org/officeDocument/2006/relationships/chart" Target="../charts/chart3.xml"/><Relationship Id="rId10" Type="http://schemas.openxmlformats.org/officeDocument/2006/relationships/image" Target="../media/image17.png"/><Relationship Id="rId19" Type="http://schemas.openxmlformats.org/officeDocument/2006/relationships/image" Target="../media/image24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7.png"/><Relationship Id="rId27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5" Type="http://schemas.openxmlformats.org/officeDocument/2006/relationships/image" Target="../media/image37.png"/><Relationship Id="rId10" Type="http://schemas.openxmlformats.org/officeDocument/2006/relationships/image" Target="../media/image42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541020</xdr:colOff>
      <xdr:row>1</xdr:row>
      <xdr:rowOff>175260</xdr:rowOff>
    </xdr:from>
    <xdr:to>
      <xdr:col>12</xdr:col>
      <xdr:colOff>373380</xdr:colOff>
      <xdr:row>19</xdr:row>
      <xdr:rowOff>27889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5EE197E8-95D5-B177-71A3-5AEBE21EB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23460" y="358140"/>
          <a:ext cx="3489960" cy="3144469"/>
        </a:xfrm>
        <a:prstGeom prst="rect">
          <a:avLst/>
        </a:prstGeom>
      </xdr:spPr>
    </xdr:pic>
    <xdr:clientData/>
  </xdr:twoCellAnchor>
  <xdr:twoCellAnchor editAs="oneCell">
    <xdr:from>
      <xdr:col>6</xdr:col>
      <xdr:colOff>396241</xdr:colOff>
      <xdr:row>39</xdr:row>
      <xdr:rowOff>157480</xdr:rowOff>
    </xdr:from>
    <xdr:to>
      <xdr:col>12</xdr:col>
      <xdr:colOff>91441</xdr:colOff>
      <xdr:row>56</xdr:row>
      <xdr:rowOff>162503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885ED5C8-8C96-0287-15C3-8B253AC5A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76141" y="7091680"/>
          <a:ext cx="3352800" cy="3027623"/>
        </a:xfrm>
        <a:prstGeom prst="rect">
          <a:avLst/>
        </a:prstGeom>
      </xdr:spPr>
    </xdr:pic>
    <xdr:clientData/>
  </xdr:twoCellAnchor>
  <xdr:twoCellAnchor editAs="oneCell">
    <xdr:from>
      <xdr:col>12</xdr:col>
      <xdr:colOff>354651</xdr:colOff>
      <xdr:row>39</xdr:row>
      <xdr:rowOff>95673</xdr:rowOff>
    </xdr:from>
    <xdr:to>
      <xdr:col>18</xdr:col>
      <xdr:colOff>54186</xdr:colOff>
      <xdr:row>56</xdr:row>
      <xdr:rowOff>25957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35AE71E4-1A24-2B08-C661-6FFE6FB835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96384" y="7360073"/>
          <a:ext cx="3357135" cy="3096817"/>
        </a:xfrm>
        <a:prstGeom prst="rect">
          <a:avLst/>
        </a:prstGeom>
      </xdr:spPr>
    </xdr:pic>
    <xdr:clientData/>
  </xdr:twoCellAnchor>
  <xdr:twoCellAnchor editAs="oneCell">
    <xdr:from>
      <xdr:col>12</xdr:col>
      <xdr:colOff>198121</xdr:colOff>
      <xdr:row>1</xdr:row>
      <xdr:rowOff>167640</xdr:rowOff>
    </xdr:from>
    <xdr:to>
      <xdr:col>17</xdr:col>
      <xdr:colOff>358140</xdr:colOff>
      <xdr:row>19</xdr:row>
      <xdr:rowOff>13313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9DCC4203-5C3C-2493-F1F6-F436D923C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38161" y="350520"/>
          <a:ext cx="3208019" cy="3137513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304800</xdr:colOff>
      <xdr:row>1</xdr:row>
      <xdr:rowOff>76200</xdr:rowOff>
    </xdr:from>
    <xdr:to>
      <xdr:col>23</xdr:col>
      <xdr:colOff>79797</xdr:colOff>
      <xdr:row>19</xdr:row>
      <xdr:rowOff>45846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C065C86A-E1AA-267E-3C14-E43F98EBB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292840" y="259080"/>
          <a:ext cx="3432597" cy="3261486"/>
        </a:xfrm>
        <a:prstGeom prst="rect">
          <a:avLst/>
        </a:prstGeom>
      </xdr:spPr>
    </xdr:pic>
    <xdr:clientData/>
  </xdr:twoCellAnchor>
  <xdr:twoCellAnchor editAs="oneCell">
    <xdr:from>
      <xdr:col>6</xdr:col>
      <xdr:colOff>398780</xdr:colOff>
      <xdr:row>20</xdr:row>
      <xdr:rowOff>33020</xdr:rowOff>
    </xdr:from>
    <xdr:to>
      <xdr:col>12</xdr:col>
      <xdr:colOff>339084</xdr:colOff>
      <xdr:row>38</xdr:row>
      <xdr:rowOff>40640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42AB4491-69AC-E451-BB95-8108EE63C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78680" y="3589020"/>
          <a:ext cx="3597904" cy="3208020"/>
        </a:xfrm>
        <a:prstGeom prst="rect">
          <a:avLst/>
        </a:prstGeom>
      </xdr:spPr>
    </xdr:pic>
    <xdr:clientData/>
  </xdr:twoCellAnchor>
  <xdr:twoCellAnchor editAs="oneCell">
    <xdr:from>
      <xdr:col>12</xdr:col>
      <xdr:colOff>393699</xdr:colOff>
      <xdr:row>19</xdr:row>
      <xdr:rowOff>132080</xdr:rowOff>
    </xdr:from>
    <xdr:to>
      <xdr:col>18</xdr:col>
      <xdr:colOff>305370</xdr:colOff>
      <xdr:row>38</xdr:row>
      <xdr:rowOff>60959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4AE0B9C4-E537-91D7-D57B-63155DB47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331199" y="3510280"/>
          <a:ext cx="3569271" cy="330707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15241</xdr:colOff>
      <xdr:row>28</xdr:row>
      <xdr:rowOff>99060</xdr:rowOff>
    </xdr:from>
    <xdr:to>
      <xdr:col>31</xdr:col>
      <xdr:colOff>525780</xdr:colOff>
      <xdr:row>43</xdr:row>
      <xdr:rowOff>89590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94BA7A89-4142-7758-40E8-28CF64F8E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664941" y="5219700"/>
          <a:ext cx="2948939" cy="2733730"/>
        </a:xfrm>
        <a:prstGeom prst="rect">
          <a:avLst/>
        </a:prstGeom>
      </xdr:spPr>
    </xdr:pic>
    <xdr:clientData/>
  </xdr:twoCellAnchor>
  <xdr:twoCellAnchor editAs="oneCell">
    <xdr:from>
      <xdr:col>16</xdr:col>
      <xdr:colOff>571501</xdr:colOff>
      <xdr:row>44</xdr:row>
      <xdr:rowOff>68581</xdr:rowOff>
    </xdr:from>
    <xdr:to>
      <xdr:col>22</xdr:col>
      <xdr:colOff>199863</xdr:colOff>
      <xdr:row>60</xdr:row>
      <xdr:rowOff>91441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2BE5840F-B80A-6D2A-945A-7F9FDA402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15601" y="8298181"/>
          <a:ext cx="3285962" cy="2948940"/>
        </a:xfrm>
        <a:prstGeom prst="rect">
          <a:avLst/>
        </a:prstGeom>
      </xdr:spPr>
    </xdr:pic>
    <xdr:clientData/>
  </xdr:twoCellAnchor>
  <xdr:twoCellAnchor editAs="oneCell">
    <xdr:from>
      <xdr:col>22</xdr:col>
      <xdr:colOff>160021</xdr:colOff>
      <xdr:row>43</xdr:row>
      <xdr:rowOff>99060</xdr:rowOff>
    </xdr:from>
    <xdr:to>
      <xdr:col>27</xdr:col>
      <xdr:colOff>91440</xdr:colOff>
      <xdr:row>59</xdr:row>
      <xdr:rowOff>3142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46D8EE7A-9770-A730-6D60-5C52B3865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761721" y="8145780"/>
          <a:ext cx="2979419" cy="2830162"/>
        </a:xfrm>
        <a:prstGeom prst="rect">
          <a:avLst/>
        </a:prstGeom>
      </xdr:spPr>
    </xdr:pic>
    <xdr:clientData/>
  </xdr:twoCellAnchor>
  <xdr:twoCellAnchor editAs="oneCell">
    <xdr:from>
      <xdr:col>11</xdr:col>
      <xdr:colOff>60961</xdr:colOff>
      <xdr:row>70</xdr:row>
      <xdr:rowOff>68581</xdr:rowOff>
    </xdr:from>
    <xdr:to>
      <xdr:col>16</xdr:col>
      <xdr:colOff>68580</xdr:colOff>
      <xdr:row>86</xdr:row>
      <xdr:rowOff>114893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624BACFE-5A22-931D-77FF-F75233A31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57061" y="12870181"/>
          <a:ext cx="3055619" cy="2972392"/>
        </a:xfrm>
        <a:prstGeom prst="rect">
          <a:avLst/>
        </a:prstGeom>
      </xdr:spPr>
    </xdr:pic>
    <xdr:clientData/>
  </xdr:twoCellAnchor>
  <xdr:twoCellAnchor editAs="oneCell">
    <xdr:from>
      <xdr:col>22</xdr:col>
      <xdr:colOff>129540</xdr:colOff>
      <xdr:row>69</xdr:row>
      <xdr:rowOff>91442</xdr:rowOff>
    </xdr:from>
    <xdr:to>
      <xdr:col>27</xdr:col>
      <xdr:colOff>321684</xdr:colOff>
      <xdr:row>83</xdr:row>
      <xdr:rowOff>160020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E925EBC3-1020-AB1C-5685-9BFADA666ACD}"/>
            </a:ext>
            <a:ext uri="{147F2762-F138-4A5C-976F-8EAC2B608ADB}">
              <a16:predDERef xmlns:a16="http://schemas.microsoft.com/office/drawing/2014/main" pred="{624BACFE-5A22-931D-77FF-F75233A31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731240" y="12710162"/>
          <a:ext cx="3240144" cy="2628898"/>
        </a:xfrm>
        <a:prstGeom prst="rect">
          <a:avLst/>
        </a:prstGeom>
      </xdr:spPr>
    </xdr:pic>
    <xdr:clientData/>
  </xdr:twoCellAnchor>
  <xdr:twoCellAnchor editAs="oneCell">
    <xdr:from>
      <xdr:col>11</xdr:col>
      <xdr:colOff>144781</xdr:colOff>
      <xdr:row>13</xdr:row>
      <xdr:rowOff>99061</xdr:rowOff>
    </xdr:from>
    <xdr:to>
      <xdr:col>15</xdr:col>
      <xdr:colOff>320041</xdr:colOff>
      <xdr:row>27</xdr:row>
      <xdr:rowOff>93447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D2A7E2FB-CBD0-526D-AB20-7884E2EC9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40881" y="2659381"/>
          <a:ext cx="2613660" cy="2554706"/>
        </a:xfrm>
        <a:prstGeom prst="rect">
          <a:avLst/>
        </a:prstGeom>
      </xdr:spPr>
    </xdr:pic>
    <xdr:clientData/>
  </xdr:twoCellAnchor>
  <xdr:twoCellAnchor editAs="oneCell">
    <xdr:from>
      <xdr:col>15</xdr:col>
      <xdr:colOff>312420</xdr:colOff>
      <xdr:row>13</xdr:row>
      <xdr:rowOff>114299</xdr:rowOff>
    </xdr:from>
    <xdr:to>
      <xdr:col>20</xdr:col>
      <xdr:colOff>268967</xdr:colOff>
      <xdr:row>26</xdr:row>
      <xdr:rowOff>175260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52B8EF99-6104-B726-4D8F-70558026A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646920" y="2674619"/>
          <a:ext cx="3004547" cy="2438401"/>
        </a:xfrm>
        <a:prstGeom prst="rect">
          <a:avLst/>
        </a:prstGeom>
      </xdr:spPr>
    </xdr:pic>
    <xdr:clientData/>
  </xdr:twoCellAnchor>
  <xdr:twoCellAnchor editAs="oneCell">
    <xdr:from>
      <xdr:col>20</xdr:col>
      <xdr:colOff>304800</xdr:colOff>
      <xdr:row>13</xdr:row>
      <xdr:rowOff>121921</xdr:rowOff>
    </xdr:from>
    <xdr:to>
      <xdr:col>24</xdr:col>
      <xdr:colOff>557605</xdr:colOff>
      <xdr:row>26</xdr:row>
      <xdr:rowOff>152401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3351281B-FDAC-43D9-2956-B7369F3C5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687300" y="2499361"/>
          <a:ext cx="2691205" cy="2407920"/>
        </a:xfrm>
        <a:prstGeom prst="rect">
          <a:avLst/>
        </a:prstGeom>
      </xdr:spPr>
    </xdr:pic>
    <xdr:clientData/>
  </xdr:twoCellAnchor>
  <xdr:twoCellAnchor editAs="oneCell">
    <xdr:from>
      <xdr:col>11</xdr:col>
      <xdr:colOff>241936</xdr:colOff>
      <xdr:row>0</xdr:row>
      <xdr:rowOff>120015</xdr:rowOff>
    </xdr:from>
    <xdr:to>
      <xdr:col>15</xdr:col>
      <xdr:colOff>554355</xdr:colOff>
      <xdr:row>13</xdr:row>
      <xdr:rowOff>142225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51049A25-4327-804D-5DDA-DF129243F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38036" y="120015"/>
          <a:ext cx="2750819" cy="2374885"/>
        </a:xfrm>
        <a:prstGeom prst="rect">
          <a:avLst/>
        </a:prstGeom>
      </xdr:spPr>
    </xdr:pic>
    <xdr:clientData/>
  </xdr:twoCellAnchor>
  <xdr:twoCellAnchor editAs="oneCell">
    <xdr:from>
      <xdr:col>15</xdr:col>
      <xdr:colOff>594360</xdr:colOff>
      <xdr:row>0</xdr:row>
      <xdr:rowOff>137160</xdr:rowOff>
    </xdr:from>
    <xdr:to>
      <xdr:col>20</xdr:col>
      <xdr:colOff>426720</xdr:colOff>
      <xdr:row>14</xdr:row>
      <xdr:rowOff>86139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FEFF01C0-31B4-B6B2-CCB0-A781392C7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28860" y="137160"/>
          <a:ext cx="2880360" cy="2509299"/>
        </a:xfrm>
        <a:prstGeom prst="rect">
          <a:avLst/>
        </a:prstGeom>
      </xdr:spPr>
    </xdr:pic>
    <xdr:clientData/>
  </xdr:twoCellAnchor>
  <xdr:twoCellAnchor editAs="oneCell">
    <xdr:from>
      <xdr:col>20</xdr:col>
      <xdr:colOff>487680</xdr:colOff>
      <xdr:row>0</xdr:row>
      <xdr:rowOff>0</xdr:rowOff>
    </xdr:from>
    <xdr:to>
      <xdr:col>24</xdr:col>
      <xdr:colOff>502920</xdr:colOff>
      <xdr:row>13</xdr:row>
      <xdr:rowOff>107786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24E278D3-4FA3-A1CF-670C-463E095C3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70180" y="0"/>
          <a:ext cx="2453640" cy="2485226"/>
        </a:xfrm>
        <a:prstGeom prst="rect">
          <a:avLst/>
        </a:prstGeom>
      </xdr:spPr>
    </xdr:pic>
    <xdr:clientData/>
  </xdr:twoCellAnchor>
  <xdr:twoCellAnchor editAs="oneCell">
    <xdr:from>
      <xdr:col>26</xdr:col>
      <xdr:colOff>350520</xdr:colOff>
      <xdr:row>0</xdr:row>
      <xdr:rowOff>15240</xdr:rowOff>
    </xdr:from>
    <xdr:to>
      <xdr:col>31</xdr:col>
      <xdr:colOff>4621</xdr:colOff>
      <xdr:row>13</xdr:row>
      <xdr:rowOff>45720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8C96D54F-C377-99FE-6A04-C3C453052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390620" y="15240"/>
          <a:ext cx="2702101" cy="2407920"/>
        </a:xfrm>
        <a:prstGeom prst="rect">
          <a:avLst/>
        </a:prstGeom>
      </xdr:spPr>
    </xdr:pic>
    <xdr:clientData/>
  </xdr:twoCellAnchor>
  <xdr:twoCellAnchor editAs="oneCell">
    <xdr:from>
      <xdr:col>31</xdr:col>
      <xdr:colOff>190501</xdr:colOff>
      <xdr:row>0</xdr:row>
      <xdr:rowOff>0</xdr:rowOff>
    </xdr:from>
    <xdr:to>
      <xdr:col>35</xdr:col>
      <xdr:colOff>426721</xdr:colOff>
      <xdr:row>13</xdr:row>
      <xdr:rowOff>105745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2FA64DF3-7EA3-A783-5167-B00227372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278601" y="0"/>
          <a:ext cx="2674620" cy="2483185"/>
        </a:xfrm>
        <a:prstGeom prst="rect">
          <a:avLst/>
        </a:prstGeom>
      </xdr:spPr>
    </xdr:pic>
    <xdr:clientData/>
  </xdr:twoCellAnchor>
  <xdr:twoCellAnchor editAs="oneCell">
    <xdr:from>
      <xdr:col>35</xdr:col>
      <xdr:colOff>426720</xdr:colOff>
      <xdr:row>0</xdr:row>
      <xdr:rowOff>0</xdr:rowOff>
    </xdr:from>
    <xdr:to>
      <xdr:col>40</xdr:col>
      <xdr:colOff>160020</xdr:colOff>
      <xdr:row>13</xdr:row>
      <xdr:rowOff>117880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7F586B4C-86B6-F44B-CA45-0A3A909EF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953220" y="0"/>
          <a:ext cx="2781300" cy="2495320"/>
        </a:xfrm>
        <a:prstGeom prst="rect">
          <a:avLst/>
        </a:prstGeom>
      </xdr:spPr>
    </xdr:pic>
    <xdr:clientData/>
  </xdr:twoCellAnchor>
  <xdr:twoCellAnchor editAs="oneCell">
    <xdr:from>
      <xdr:col>40</xdr:col>
      <xdr:colOff>274319</xdr:colOff>
      <xdr:row>0</xdr:row>
      <xdr:rowOff>0</xdr:rowOff>
    </xdr:from>
    <xdr:to>
      <xdr:col>44</xdr:col>
      <xdr:colOff>552614</xdr:colOff>
      <xdr:row>13</xdr:row>
      <xdr:rowOff>121920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81C0F46B-18E7-36D9-48D1-7DADF00F5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4848819" y="0"/>
          <a:ext cx="2716695" cy="2499360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0</xdr:row>
      <xdr:rowOff>1</xdr:rowOff>
    </xdr:from>
    <xdr:to>
      <xdr:col>49</xdr:col>
      <xdr:colOff>358140</xdr:colOff>
      <xdr:row>14</xdr:row>
      <xdr:rowOff>5521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5200E5D8-BCAC-3CA2-F1D9-F19B12A6F2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7622500" y="1"/>
          <a:ext cx="2796540" cy="2565840"/>
        </a:xfrm>
        <a:prstGeom prst="rect">
          <a:avLst/>
        </a:prstGeom>
      </xdr:spPr>
    </xdr:pic>
    <xdr:clientData/>
  </xdr:twoCellAnchor>
  <xdr:twoCellAnchor>
    <xdr:from>
      <xdr:col>5</xdr:col>
      <xdr:colOff>537903</xdr:colOff>
      <xdr:row>2</xdr:row>
      <xdr:rowOff>7620</xdr:rowOff>
    </xdr:from>
    <xdr:to>
      <xdr:col>10</xdr:col>
      <xdr:colOff>198121</xdr:colOff>
      <xdr:row>17</xdr:row>
      <xdr:rowOff>37927</xdr:rowOff>
    </xdr:to>
    <xdr:graphicFrame macro="">
      <xdr:nvGraphicFramePr>
        <xdr:cNvPr id="3" name="Gráfico 4">
          <a:extLst>
            <a:ext uri="{FF2B5EF4-FFF2-40B4-BE49-F238E27FC236}">
              <a16:creationId xmlns:a16="http://schemas.microsoft.com/office/drawing/2014/main" id="{FB366A0E-A597-A773-E1BE-AF9A5427B9B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5</xdr:col>
      <xdr:colOff>355542</xdr:colOff>
      <xdr:row>18</xdr:row>
      <xdr:rowOff>30479</xdr:rowOff>
    </xdr:from>
    <xdr:to>
      <xdr:col>10</xdr:col>
      <xdr:colOff>335280</xdr:colOff>
      <xdr:row>30</xdr:row>
      <xdr:rowOff>105120</xdr:rowOff>
    </xdr:to>
    <xdr:graphicFrame macro="">
      <xdr:nvGraphicFramePr>
        <xdr:cNvPr id="5" name="Gráfico 17">
          <a:extLst>
            <a:ext uri="{FF2B5EF4-FFF2-40B4-BE49-F238E27FC236}">
              <a16:creationId xmlns:a16="http://schemas.microsoft.com/office/drawing/2014/main" id="{C4D6D7B8-4C1D-C465-DEAD-D2B9DDD871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 editAs="oneCell">
    <xdr:from>
      <xdr:col>11</xdr:col>
      <xdr:colOff>60961</xdr:colOff>
      <xdr:row>28</xdr:row>
      <xdr:rowOff>7621</xdr:rowOff>
    </xdr:from>
    <xdr:to>
      <xdr:col>16</xdr:col>
      <xdr:colOff>297180</xdr:colOff>
      <xdr:row>42</xdr:row>
      <xdr:rowOff>167065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E3313DC1-F284-E63D-3320-0E59304B9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642736" y="5074921"/>
          <a:ext cx="3284219" cy="2693094"/>
        </a:xfrm>
        <a:prstGeom prst="rect">
          <a:avLst/>
        </a:prstGeom>
      </xdr:spPr>
    </xdr:pic>
    <xdr:clientData/>
  </xdr:twoCellAnchor>
  <xdr:twoCellAnchor editAs="oneCell">
    <xdr:from>
      <xdr:col>21</xdr:col>
      <xdr:colOff>388621</xdr:colOff>
      <xdr:row>28</xdr:row>
      <xdr:rowOff>99060</xdr:rowOff>
    </xdr:from>
    <xdr:to>
      <xdr:col>26</xdr:col>
      <xdr:colOff>556261</xdr:colOff>
      <xdr:row>42</xdr:row>
      <xdr:rowOff>39213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27FEF4FC-43D9-D580-3EFC-FE2496EA35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380721" y="5219700"/>
          <a:ext cx="3215640" cy="2500473"/>
        </a:xfrm>
        <a:prstGeom prst="rect">
          <a:avLst/>
        </a:prstGeom>
      </xdr:spPr>
    </xdr:pic>
    <xdr:clientData/>
  </xdr:twoCellAnchor>
  <xdr:twoCellAnchor editAs="oneCell">
    <xdr:from>
      <xdr:col>10</xdr:col>
      <xdr:colOff>533400</xdr:colOff>
      <xdr:row>43</xdr:row>
      <xdr:rowOff>180973</xdr:rowOff>
    </xdr:from>
    <xdr:to>
      <xdr:col>16</xdr:col>
      <xdr:colOff>434340</xdr:colOff>
      <xdr:row>59</xdr:row>
      <xdr:rowOff>129318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9B084EC7-68E0-FE72-0CEF-B53EE8B80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19900" y="8044813"/>
          <a:ext cx="3558540" cy="2874425"/>
        </a:xfrm>
        <a:prstGeom prst="rect">
          <a:avLst/>
        </a:prstGeom>
      </xdr:spPr>
    </xdr:pic>
    <xdr:clientData/>
  </xdr:twoCellAnchor>
  <xdr:twoCellAnchor editAs="oneCell">
    <xdr:from>
      <xdr:col>24</xdr:col>
      <xdr:colOff>586741</xdr:colOff>
      <xdr:row>13</xdr:row>
      <xdr:rowOff>144782</xdr:rowOff>
    </xdr:from>
    <xdr:to>
      <xdr:col>29</xdr:col>
      <xdr:colOff>289560</xdr:colOff>
      <xdr:row>26</xdr:row>
      <xdr:rowOff>82876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3CE24A77-0078-48E1-1F3E-6070FFA21A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407641" y="2522222"/>
          <a:ext cx="2750819" cy="2315534"/>
        </a:xfrm>
        <a:prstGeom prst="rect">
          <a:avLst/>
        </a:prstGeom>
      </xdr:spPr>
    </xdr:pic>
    <xdr:clientData/>
  </xdr:twoCellAnchor>
  <xdr:twoCellAnchor editAs="oneCell">
    <xdr:from>
      <xdr:col>29</xdr:col>
      <xdr:colOff>297179</xdr:colOff>
      <xdr:row>13</xdr:row>
      <xdr:rowOff>167640</xdr:rowOff>
    </xdr:from>
    <xdr:to>
      <xdr:col>34</xdr:col>
      <xdr:colOff>112800</xdr:colOff>
      <xdr:row>26</xdr:row>
      <xdr:rowOff>115404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270FC593-B4DF-9A3B-BDEC-1E4FF46D0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166079" y="2545080"/>
          <a:ext cx="2863621" cy="2325204"/>
        </a:xfrm>
        <a:prstGeom prst="rect">
          <a:avLst/>
        </a:prstGeom>
      </xdr:spPr>
    </xdr:pic>
    <xdr:clientData/>
  </xdr:twoCellAnchor>
  <xdr:twoCellAnchor editAs="oneCell">
    <xdr:from>
      <xdr:col>35</xdr:col>
      <xdr:colOff>365760</xdr:colOff>
      <xdr:row>13</xdr:row>
      <xdr:rowOff>167640</xdr:rowOff>
    </xdr:from>
    <xdr:to>
      <xdr:col>40</xdr:col>
      <xdr:colOff>487680</xdr:colOff>
      <xdr:row>27</xdr:row>
      <xdr:rowOff>147419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68D477E5-7374-A6A1-EB6D-4E900E0D5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1892260" y="2545080"/>
          <a:ext cx="3169920" cy="2540099"/>
        </a:xfrm>
        <a:prstGeom prst="rect">
          <a:avLst/>
        </a:prstGeom>
      </xdr:spPr>
    </xdr:pic>
    <xdr:clientData/>
  </xdr:twoCellAnchor>
  <xdr:twoCellAnchor editAs="oneCell">
    <xdr:from>
      <xdr:col>40</xdr:col>
      <xdr:colOff>525780</xdr:colOff>
      <xdr:row>13</xdr:row>
      <xdr:rowOff>152401</xdr:rowOff>
    </xdr:from>
    <xdr:to>
      <xdr:col>46</xdr:col>
      <xdr:colOff>165194</xdr:colOff>
      <xdr:row>28</xdr:row>
      <xdr:rowOff>53341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AB033AE1-536D-9D76-033C-F18AD9205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5100280" y="2529841"/>
          <a:ext cx="3297014" cy="2644140"/>
        </a:xfrm>
        <a:prstGeom prst="rect">
          <a:avLst/>
        </a:prstGeom>
      </xdr:spPr>
    </xdr:pic>
    <xdr:clientData/>
  </xdr:twoCellAnchor>
  <xdr:twoCellAnchor editAs="oneCell">
    <xdr:from>
      <xdr:col>46</xdr:col>
      <xdr:colOff>342901</xdr:colOff>
      <xdr:row>14</xdr:row>
      <xdr:rowOff>22860</xdr:rowOff>
    </xdr:from>
    <xdr:to>
      <xdr:col>51</xdr:col>
      <xdr:colOff>383943</xdr:colOff>
      <xdr:row>28</xdr:row>
      <xdr:rowOff>106679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8453423D-A1C7-D37A-6B91-FE25722C4B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8575001" y="2583180"/>
          <a:ext cx="3089042" cy="2644139"/>
        </a:xfrm>
        <a:prstGeom prst="rect">
          <a:avLst/>
        </a:prstGeom>
      </xdr:spPr>
    </xdr:pic>
    <xdr:clientData/>
  </xdr:twoCellAnchor>
  <xdr:twoCellAnchor editAs="oneCell">
    <xdr:from>
      <xdr:col>16</xdr:col>
      <xdr:colOff>320040</xdr:colOff>
      <xdr:row>28</xdr:row>
      <xdr:rowOff>121920</xdr:rowOff>
    </xdr:from>
    <xdr:to>
      <xdr:col>21</xdr:col>
      <xdr:colOff>88658</xdr:colOff>
      <xdr:row>40</xdr:row>
      <xdr:rowOff>167640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21E74D78-8ED8-48F0-6277-49EEA4F15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264140" y="5242560"/>
          <a:ext cx="2816618" cy="2240280"/>
        </a:xfrm>
        <a:prstGeom prst="rect">
          <a:avLst/>
        </a:prstGeom>
      </xdr:spPr>
    </xdr:pic>
    <xdr:clientData/>
  </xdr:twoCellAnchor>
  <xdr:twoCellAnchor>
    <xdr:from>
      <xdr:col>5</xdr:col>
      <xdr:colOff>360045</xdr:colOff>
      <xdr:row>31</xdr:row>
      <xdr:rowOff>60960</xdr:rowOff>
    </xdr:from>
    <xdr:to>
      <xdr:col>10</xdr:col>
      <xdr:colOff>312420</xdr:colOff>
      <xdr:row>42</xdr:row>
      <xdr:rowOff>140017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31D1A6F4-BEAE-4F79-D650-7C741F31C80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5</xdr:col>
      <xdr:colOff>297180</xdr:colOff>
      <xdr:row>43</xdr:row>
      <xdr:rowOff>137160</xdr:rowOff>
    </xdr:from>
    <xdr:to>
      <xdr:col>10</xdr:col>
      <xdr:colOff>388620</xdr:colOff>
      <xdr:row>54</xdr:row>
      <xdr:rowOff>160020</xdr:rowOff>
    </xdr:to>
    <xdr:graphicFrame macro="">
      <xdr:nvGraphicFramePr>
        <xdr:cNvPr id="18" name="Gráfico 17">
          <a:extLst>
            <a:ext uri="{FF2B5EF4-FFF2-40B4-BE49-F238E27FC236}">
              <a16:creationId xmlns:a16="http://schemas.microsoft.com/office/drawing/2014/main" id="{BC264197-EFC9-9660-D869-F8259D56E54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563881</xdr:colOff>
      <xdr:row>1</xdr:row>
      <xdr:rowOff>76201</xdr:rowOff>
    </xdr:from>
    <xdr:to>
      <xdr:col>7</xdr:col>
      <xdr:colOff>77409</xdr:colOff>
      <xdr:row>14</xdr:row>
      <xdr:rowOff>152401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EEE1156-E23F-B4CE-31A7-E8E0EA831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3881" y="259081"/>
          <a:ext cx="3780728" cy="2453640"/>
        </a:xfrm>
        <a:prstGeom prst="rect">
          <a:avLst/>
        </a:prstGeom>
      </xdr:spPr>
    </xdr:pic>
    <xdr:clientData/>
  </xdr:twoCellAnchor>
  <xdr:twoCellAnchor editAs="oneCell">
    <xdr:from>
      <xdr:col>7</xdr:col>
      <xdr:colOff>266699</xdr:colOff>
      <xdr:row>1</xdr:row>
      <xdr:rowOff>144780</xdr:rowOff>
    </xdr:from>
    <xdr:to>
      <xdr:col>14</xdr:col>
      <xdr:colOff>140016</xdr:colOff>
      <xdr:row>14</xdr:row>
      <xdr:rowOff>167640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2D712AAC-45B2-4C2C-8536-0BE5A2CD9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33899" y="327660"/>
          <a:ext cx="4140517" cy="2400300"/>
        </a:xfrm>
        <a:prstGeom prst="rect">
          <a:avLst/>
        </a:prstGeom>
      </xdr:spPr>
    </xdr:pic>
    <xdr:clientData/>
  </xdr:twoCellAnchor>
  <xdr:twoCellAnchor editAs="oneCell">
    <xdr:from>
      <xdr:col>0</xdr:col>
      <xdr:colOff>541020</xdr:colOff>
      <xdr:row>15</xdr:row>
      <xdr:rowOff>144780</xdr:rowOff>
    </xdr:from>
    <xdr:to>
      <xdr:col>7</xdr:col>
      <xdr:colOff>129540</xdr:colOff>
      <xdr:row>29</xdr:row>
      <xdr:rowOff>68815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D08BFC8-4781-AF1C-7373-5EB8353A6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1020" y="2887980"/>
          <a:ext cx="3855720" cy="248435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15</xdr:row>
      <xdr:rowOff>152401</xdr:rowOff>
    </xdr:from>
    <xdr:to>
      <xdr:col>14</xdr:col>
      <xdr:colOff>213360</xdr:colOff>
      <xdr:row>28</xdr:row>
      <xdr:rowOff>61003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B3BA5061-8023-B7F4-0D3F-161DA2E1B2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572000" y="2895601"/>
          <a:ext cx="4175760" cy="2286042"/>
        </a:xfrm>
        <a:prstGeom prst="rect">
          <a:avLst/>
        </a:prstGeom>
      </xdr:spPr>
    </xdr:pic>
    <xdr:clientData/>
  </xdr:twoCellAnchor>
  <xdr:twoCellAnchor editAs="oneCell">
    <xdr:from>
      <xdr:col>7</xdr:col>
      <xdr:colOff>396241</xdr:colOff>
      <xdr:row>29</xdr:row>
      <xdr:rowOff>83821</xdr:rowOff>
    </xdr:from>
    <xdr:to>
      <xdr:col>14</xdr:col>
      <xdr:colOff>129739</xdr:colOff>
      <xdr:row>41</xdr:row>
      <xdr:rowOff>30480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42AC68B3-7E05-AF86-9BE7-1FDAE47E5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63441" y="5387341"/>
          <a:ext cx="4000698" cy="2141219"/>
        </a:xfrm>
        <a:prstGeom prst="rect">
          <a:avLst/>
        </a:prstGeom>
      </xdr:spPr>
    </xdr:pic>
    <xdr:clientData/>
  </xdr:twoCellAnchor>
  <xdr:twoCellAnchor editAs="oneCell">
    <xdr:from>
      <xdr:col>0</xdr:col>
      <xdr:colOff>472440</xdr:colOff>
      <xdr:row>29</xdr:row>
      <xdr:rowOff>91441</xdr:rowOff>
    </xdr:from>
    <xdr:to>
      <xdr:col>7</xdr:col>
      <xdr:colOff>121963</xdr:colOff>
      <xdr:row>42</xdr:row>
      <xdr:rowOff>30481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2229F8D7-353F-1423-AF82-4F3D85A51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2440" y="5394961"/>
          <a:ext cx="3916723" cy="2316480"/>
        </a:xfrm>
        <a:prstGeom prst="rect">
          <a:avLst/>
        </a:prstGeom>
      </xdr:spPr>
    </xdr:pic>
    <xdr:clientData/>
  </xdr:twoCellAnchor>
  <xdr:twoCellAnchor editAs="oneCell">
    <xdr:from>
      <xdr:col>0</xdr:col>
      <xdr:colOff>388620</xdr:colOff>
      <xdr:row>42</xdr:row>
      <xdr:rowOff>121920</xdr:rowOff>
    </xdr:from>
    <xdr:to>
      <xdr:col>7</xdr:col>
      <xdr:colOff>223519</xdr:colOff>
      <xdr:row>54</xdr:row>
      <xdr:rowOff>99060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C3C57A17-D3EE-5A2C-9289-E5E312A4A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8620" y="7802880"/>
          <a:ext cx="4102099" cy="2171700"/>
        </a:xfrm>
        <a:prstGeom prst="rect">
          <a:avLst/>
        </a:prstGeom>
      </xdr:spPr>
    </xdr:pic>
    <xdr:clientData/>
  </xdr:twoCellAnchor>
  <xdr:twoCellAnchor editAs="oneCell">
    <xdr:from>
      <xdr:col>7</xdr:col>
      <xdr:colOff>480060</xdr:colOff>
      <xdr:row>41</xdr:row>
      <xdr:rowOff>144781</xdr:rowOff>
    </xdr:from>
    <xdr:to>
      <xdr:col>15</xdr:col>
      <xdr:colOff>0</xdr:colOff>
      <xdr:row>55</xdr:row>
      <xdr:rowOff>12073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DBDE38C1-76A0-2638-2B89-33F9FDC43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747260" y="7642861"/>
          <a:ext cx="4396740" cy="2427612"/>
        </a:xfrm>
        <a:prstGeom prst="rect">
          <a:avLst/>
        </a:prstGeom>
      </xdr:spPr>
    </xdr:pic>
    <xdr:clientData/>
  </xdr:twoCellAnchor>
  <xdr:twoCellAnchor editAs="oneCell">
    <xdr:from>
      <xdr:col>7</xdr:col>
      <xdr:colOff>556261</xdr:colOff>
      <xdr:row>55</xdr:row>
      <xdr:rowOff>15241</xdr:rowOff>
    </xdr:from>
    <xdr:to>
      <xdr:col>14</xdr:col>
      <xdr:colOff>584636</xdr:colOff>
      <xdr:row>67</xdr:row>
      <xdr:rowOff>7621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5AD7D3F9-3CBC-5ECE-A41E-7089834D2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23461" y="10073641"/>
          <a:ext cx="4295575" cy="2186940"/>
        </a:xfrm>
        <a:prstGeom prst="rect">
          <a:avLst/>
        </a:prstGeom>
      </xdr:spPr>
    </xdr:pic>
    <xdr:clientData/>
  </xdr:twoCellAnchor>
  <xdr:twoCellAnchor editAs="oneCell">
    <xdr:from>
      <xdr:col>0</xdr:col>
      <xdr:colOff>464820</xdr:colOff>
      <xdr:row>54</xdr:row>
      <xdr:rowOff>167640</xdr:rowOff>
    </xdr:from>
    <xdr:to>
      <xdr:col>6</xdr:col>
      <xdr:colOff>571019</xdr:colOff>
      <xdr:row>66</xdr:row>
      <xdr:rowOff>30480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FEC3478F-1E12-F115-0C16-612D443C3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64820" y="10043160"/>
          <a:ext cx="3763799" cy="2057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7620</xdr:colOff>
      <xdr:row>4</xdr:row>
      <xdr:rowOff>26670</xdr:rowOff>
    </xdr:from>
    <xdr:to>
      <xdr:col>18</xdr:col>
      <xdr:colOff>312420</xdr:colOff>
      <xdr:row>19</xdr:row>
      <xdr:rowOff>26670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6A416ADE-5746-9115-3DB5-908F453573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7BAF89-8F33-402C-AC4F-0DAC1398122C}">
  <dimension ref="A1:E26"/>
  <sheetViews>
    <sheetView zoomScale="90" zoomScaleNormal="90" workbookViewId="0">
      <selection activeCell="C24" sqref="C24"/>
    </sheetView>
  </sheetViews>
  <sheetFormatPr defaultRowHeight="14.4" x14ac:dyDescent="0.3"/>
  <cols>
    <col min="4" max="4" width="12.5546875" customWidth="1"/>
    <col min="5" max="5" width="14.33203125" customWidth="1"/>
  </cols>
  <sheetData>
    <row r="1" spans="1:5" x14ac:dyDescent="0.3">
      <c r="A1" s="8" t="s">
        <v>0</v>
      </c>
      <c r="B1" s="8"/>
    </row>
    <row r="3" spans="1:5" x14ac:dyDescent="0.3">
      <c r="A3" s="8" t="s">
        <v>1</v>
      </c>
      <c r="B3" s="8"/>
      <c r="C3" s="8"/>
      <c r="D3" s="8"/>
      <c r="E3" s="8"/>
    </row>
    <row r="4" spans="1:5" x14ac:dyDescent="0.3">
      <c r="A4" s="1" t="s">
        <v>2</v>
      </c>
      <c r="B4" s="1" t="s">
        <v>3</v>
      </c>
      <c r="C4" s="1" t="s">
        <v>4</v>
      </c>
      <c r="D4" s="1"/>
      <c r="E4" s="1"/>
    </row>
    <row r="5" spans="1:5" x14ac:dyDescent="0.3">
      <c r="A5" s="1">
        <v>0</v>
      </c>
      <c r="B5" s="1">
        <v>8.6471999999999993E-2</v>
      </c>
      <c r="C5" s="1">
        <v>1.4944000000000001E-2</v>
      </c>
      <c r="D5" s="1"/>
      <c r="E5" s="1"/>
    </row>
    <row r="6" spans="1:5" x14ac:dyDescent="0.3">
      <c r="A6" s="1">
        <v>1</v>
      </c>
      <c r="B6" s="1">
        <v>0.16857</v>
      </c>
      <c r="C6" s="1">
        <v>1.7068E-2</v>
      </c>
      <c r="D6" s="1"/>
      <c r="E6" s="1"/>
    </row>
    <row r="7" spans="1:5" x14ac:dyDescent="0.3">
      <c r="A7" s="1">
        <v>2</v>
      </c>
      <c r="B7" s="1">
        <v>0.25080000000000002</v>
      </c>
      <c r="C7" s="1">
        <v>2.0001999999999999E-2</v>
      </c>
      <c r="D7" s="1"/>
      <c r="E7" s="1"/>
    </row>
    <row r="8" spans="1:5" x14ac:dyDescent="0.3">
      <c r="A8" s="1">
        <v>3</v>
      </c>
      <c r="B8" s="1">
        <v>0.31159999999999999</v>
      </c>
      <c r="C8" s="1">
        <v>2.7699999999999999E-2</v>
      </c>
      <c r="D8" s="1"/>
      <c r="E8" s="1"/>
    </row>
    <row r="9" spans="1:5" x14ac:dyDescent="0.3">
      <c r="A9" s="1">
        <v>4</v>
      </c>
      <c r="B9" s="1">
        <v>0.33860000000000001</v>
      </c>
      <c r="C9" s="1">
        <v>5.169E-2</v>
      </c>
      <c r="D9" s="1"/>
      <c r="E9" s="1"/>
    </row>
    <row r="10" spans="1:5" x14ac:dyDescent="0.3">
      <c r="A10" s="1">
        <v>5</v>
      </c>
      <c r="B10" s="1">
        <v>0.41639999999999999</v>
      </c>
      <c r="C10" s="1">
        <v>5.5910000000000001E-2</v>
      </c>
      <c r="D10" s="1"/>
      <c r="E10" s="1"/>
    </row>
    <row r="11" spans="1:5" x14ac:dyDescent="0.3">
      <c r="A11" s="1">
        <v>6</v>
      </c>
      <c r="B11" s="1">
        <v>0.49630000000000002</v>
      </c>
      <c r="C11" s="1">
        <v>6.5100000000000005E-2</v>
      </c>
      <c r="D11" s="1"/>
      <c r="E11" s="1"/>
    </row>
    <row r="12" spans="1:5" x14ac:dyDescent="0.3">
      <c r="A12" s="1">
        <v>7</v>
      </c>
      <c r="B12" s="1">
        <v>0.57189999999999996</v>
      </c>
      <c r="C12" s="1">
        <v>6.7299999999999999E-2</v>
      </c>
      <c r="D12" s="1"/>
      <c r="E12" s="1"/>
    </row>
    <row r="13" spans="1:5" x14ac:dyDescent="0.3">
      <c r="A13" s="1">
        <v>8</v>
      </c>
      <c r="B13" s="1">
        <v>0.65110000000000001</v>
      </c>
      <c r="C13" s="1">
        <v>7.4319999999999997E-2</v>
      </c>
      <c r="D13" s="1"/>
      <c r="E13" s="1"/>
    </row>
    <row r="14" spans="1:5" x14ac:dyDescent="0.3">
      <c r="A14" s="1">
        <v>9</v>
      </c>
      <c r="B14" s="1">
        <v>0.72419999999999995</v>
      </c>
      <c r="C14" s="1">
        <v>8.5309999999999997E-2</v>
      </c>
      <c r="D14" s="1"/>
      <c r="E14" s="1"/>
    </row>
    <row r="15" spans="1:5" x14ac:dyDescent="0.3">
      <c r="A15" s="1">
        <v>10</v>
      </c>
      <c r="B15" s="1">
        <v>0.80559999999999998</v>
      </c>
      <c r="C15" s="1">
        <v>9.4057000000000002E-2</v>
      </c>
      <c r="D15" s="1"/>
      <c r="E15" s="1"/>
    </row>
    <row r="16" spans="1:5" x14ac:dyDescent="0.3">
      <c r="A16" s="1">
        <v>11</v>
      </c>
      <c r="B16" s="1">
        <v>0.86909999999999998</v>
      </c>
      <c r="C16" s="1">
        <v>0.1103</v>
      </c>
      <c r="D16" s="1"/>
      <c r="E16" s="1"/>
    </row>
    <row r="17" spans="1:5" x14ac:dyDescent="0.3">
      <c r="A17" s="1">
        <v>12</v>
      </c>
      <c r="B17" s="1">
        <v>0.93440000000000001</v>
      </c>
      <c r="C17" s="1">
        <v>0.1205</v>
      </c>
      <c r="D17" s="1"/>
      <c r="E17" s="1"/>
    </row>
    <row r="18" spans="1:5" x14ac:dyDescent="0.3">
      <c r="A18" s="1">
        <v>13</v>
      </c>
      <c r="B18" s="1">
        <v>0.99299999999999999</v>
      </c>
      <c r="C18" s="1">
        <v>0.13159999999999999</v>
      </c>
      <c r="D18" s="1"/>
      <c r="E18" s="1"/>
    </row>
    <row r="19" spans="1:5" x14ac:dyDescent="0.3">
      <c r="A19" s="1">
        <v>14</v>
      </c>
      <c r="B19" s="1">
        <v>1.048</v>
      </c>
      <c r="C19" s="1">
        <v>0.156</v>
      </c>
      <c r="D19" s="1"/>
      <c r="E19" s="1"/>
    </row>
    <row r="20" spans="1:5" x14ac:dyDescent="0.3">
      <c r="A20" s="1">
        <v>15</v>
      </c>
      <c r="B20" s="1">
        <v>1.095</v>
      </c>
      <c r="C20" s="1">
        <v>0.17119999999999999</v>
      </c>
      <c r="D20" s="1"/>
      <c r="E20" s="1"/>
    </row>
    <row r="21" spans="1:5" x14ac:dyDescent="0.3">
      <c r="A21" s="1">
        <v>16</v>
      </c>
      <c r="B21" s="1">
        <v>1.1228</v>
      </c>
      <c r="C21" s="1">
        <v>0.2039</v>
      </c>
      <c r="D21" s="1"/>
      <c r="E21" s="1"/>
    </row>
    <row r="22" spans="1:5" x14ac:dyDescent="0.3">
      <c r="A22" s="1">
        <v>17</v>
      </c>
      <c r="B22" s="1">
        <v>1.1613</v>
      </c>
      <c r="C22" s="1">
        <v>0.23580000000000001</v>
      </c>
      <c r="D22" s="1"/>
      <c r="E22" s="1"/>
    </row>
    <row r="23" spans="1:5" x14ac:dyDescent="0.3">
      <c r="A23" s="1">
        <v>18</v>
      </c>
      <c r="B23" s="1">
        <v>1.1996</v>
      </c>
      <c r="C23" s="1">
        <v>0.26429999999999998</v>
      </c>
      <c r="D23" s="1"/>
      <c r="E23" s="1"/>
    </row>
    <row r="24" spans="1:5" x14ac:dyDescent="0.3">
      <c r="A24" s="1">
        <v>19</v>
      </c>
      <c r="B24" s="1">
        <v>1.2597</v>
      </c>
      <c r="C24" s="1">
        <v>0.31530000000000002</v>
      </c>
      <c r="D24" s="1"/>
      <c r="E24" s="1"/>
    </row>
    <row r="25" spans="1:5" x14ac:dyDescent="0.3">
      <c r="A25" s="1">
        <v>20</v>
      </c>
      <c r="B25" s="8" t="s">
        <v>5</v>
      </c>
      <c r="C25" s="8"/>
    </row>
    <row r="26" spans="1:5" x14ac:dyDescent="0.3">
      <c r="A26" s="1"/>
    </row>
  </sheetData>
  <mergeCells count="3">
    <mergeCell ref="A3:E3"/>
    <mergeCell ref="A1:B1"/>
    <mergeCell ref="B25:C25"/>
  </mergeCell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36124B-0763-4FE6-B387-D8AC5C8B8CBA}">
  <dimension ref="A2:J92"/>
  <sheetViews>
    <sheetView tabSelected="1" topLeftCell="A54" zoomScaleNormal="100" workbookViewId="0">
      <selection activeCell="B70" sqref="B70"/>
    </sheetView>
  </sheetViews>
  <sheetFormatPr defaultRowHeight="14.4" x14ac:dyDescent="0.3"/>
  <cols>
    <col min="2" max="2" width="8" bestFit="1" customWidth="1"/>
    <col min="3" max="3" width="9" bestFit="1" customWidth="1"/>
    <col min="4" max="4" width="9" customWidth="1"/>
    <col min="5" max="5" width="8.77734375" bestFit="1" customWidth="1"/>
    <col min="6" max="6" width="14.33203125" customWidth="1"/>
    <col min="9" max="9" width="10.6640625" customWidth="1"/>
  </cols>
  <sheetData>
    <row r="2" spans="1:10" x14ac:dyDescent="0.3">
      <c r="A2" t="s">
        <v>6</v>
      </c>
    </row>
    <row r="3" spans="1:10" x14ac:dyDescent="0.3">
      <c r="A3" s="8" t="s">
        <v>7</v>
      </c>
      <c r="B3" s="8"/>
      <c r="C3" s="8"/>
      <c r="D3" s="8"/>
      <c r="E3" s="8"/>
      <c r="F3" s="8"/>
    </row>
    <row r="4" spans="1:10" x14ac:dyDescent="0.3">
      <c r="A4" s="1" t="s">
        <v>9</v>
      </c>
      <c r="B4" s="1" t="s">
        <v>3</v>
      </c>
      <c r="C4" s="1" t="s">
        <v>4</v>
      </c>
      <c r="D4" s="1" t="s">
        <v>17</v>
      </c>
      <c r="E4" s="1" t="s">
        <v>8</v>
      </c>
      <c r="F4" s="1"/>
      <c r="G4" s="1"/>
      <c r="H4" s="1"/>
      <c r="I4" s="1"/>
      <c r="J4" s="1"/>
    </row>
    <row r="5" spans="1:10" x14ac:dyDescent="0.3">
      <c r="A5" s="2">
        <v>-10</v>
      </c>
      <c r="B5" s="1">
        <v>4.7480000000000001E-2</v>
      </c>
      <c r="C5" s="1">
        <v>3.1210000000000002E-2</v>
      </c>
      <c r="D5" s="1">
        <v>-0.58679999999999999</v>
      </c>
      <c r="E5" s="3">
        <f>RADIANS(-10)</f>
        <v>-0.17453292519943295</v>
      </c>
      <c r="F5" s="1"/>
      <c r="G5" s="1"/>
      <c r="H5" s="1"/>
      <c r="I5" s="1"/>
      <c r="J5" s="1"/>
    </row>
    <row r="6" spans="1:10" x14ac:dyDescent="0.3">
      <c r="A6" s="2">
        <v>-9</v>
      </c>
      <c r="B6" s="1">
        <v>9.7409999999999997E-2</v>
      </c>
      <c r="C6" s="1">
        <v>3.1870000000000002E-2</v>
      </c>
      <c r="D6" s="1">
        <v>-0.70430000000000004</v>
      </c>
      <c r="E6" s="3">
        <f>RADIANS(-9)</f>
        <v>-0.15707963267948966</v>
      </c>
      <c r="F6" s="1"/>
      <c r="G6" s="1"/>
      <c r="H6" s="1"/>
      <c r="I6" s="1"/>
      <c r="J6" s="1"/>
    </row>
    <row r="7" spans="1:10" x14ac:dyDescent="0.3">
      <c r="A7">
        <v>-8</v>
      </c>
      <c r="B7" s="1">
        <v>0.1479</v>
      </c>
      <c r="C7" s="1">
        <v>3.2969999999999999E-2</v>
      </c>
      <c r="D7" s="1">
        <v>-0.82479999999999998</v>
      </c>
      <c r="E7" s="4">
        <f>RADIANS(-8)</f>
        <v>-0.13962634015954636</v>
      </c>
      <c r="F7" s="1"/>
      <c r="G7" s="1"/>
      <c r="H7" s="1"/>
      <c r="I7" s="1"/>
      <c r="J7" s="1"/>
    </row>
    <row r="8" spans="1:10" x14ac:dyDescent="0.3">
      <c r="A8" s="2">
        <v>-7</v>
      </c>
      <c r="B8" s="1">
        <v>0.19889999999999999</v>
      </c>
      <c r="C8" s="1">
        <v>3.4509999999999999E-2</v>
      </c>
      <c r="D8" s="1">
        <v>-0.94820000000000004</v>
      </c>
      <c r="E8" s="3">
        <f>RADIANS(-7)</f>
        <v>-0.12217304763960307</v>
      </c>
      <c r="F8" s="1"/>
      <c r="G8" s="1"/>
      <c r="H8" s="1"/>
      <c r="I8" s="1"/>
      <c r="J8" s="1"/>
    </row>
    <row r="9" spans="1:10" x14ac:dyDescent="0.3">
      <c r="A9" s="2">
        <v>-6</v>
      </c>
      <c r="B9" s="1">
        <v>0.25040000000000001</v>
      </c>
      <c r="C9" s="1">
        <v>3.6479999999999999E-2</v>
      </c>
      <c r="D9" s="1">
        <v>-1.0743</v>
      </c>
      <c r="E9" s="3">
        <f>RADIANS(-6)</f>
        <v>-0.10471975511965978</v>
      </c>
      <c r="F9" s="1"/>
      <c r="G9" s="1"/>
      <c r="H9" s="1"/>
      <c r="I9" s="1"/>
      <c r="J9" s="1"/>
    </row>
    <row r="10" spans="1:10" x14ac:dyDescent="0.3">
      <c r="A10" s="2">
        <v>-5</v>
      </c>
      <c r="B10" s="1">
        <v>0.30230000000000001</v>
      </c>
      <c r="C10" s="1">
        <v>3.8890000000000001E-2</v>
      </c>
      <c r="D10" s="1">
        <v>-1.2032</v>
      </c>
      <c r="E10" s="3">
        <f>RADIANS(-5)</f>
        <v>-8.7266462599716474E-2</v>
      </c>
      <c r="F10" s="1"/>
      <c r="G10" s="1"/>
      <c r="H10" s="1"/>
      <c r="I10" s="1"/>
      <c r="J10" s="1"/>
    </row>
    <row r="11" spans="1:10" x14ac:dyDescent="0.3">
      <c r="A11" s="2">
        <v>-4</v>
      </c>
      <c r="B11" s="1">
        <v>0.35460000000000003</v>
      </c>
      <c r="C11" s="1">
        <v>4.1739999999999999E-2</v>
      </c>
      <c r="D11" s="1">
        <v>-1.3347</v>
      </c>
      <c r="E11" s="3">
        <f>RADIANS(-4)</f>
        <v>-6.9813170079773182E-2</v>
      </c>
      <c r="F11" s="1"/>
      <c r="G11" s="1"/>
      <c r="H11" s="1"/>
      <c r="I11" s="1"/>
      <c r="J11" s="1"/>
    </row>
    <row r="12" spans="1:10" x14ac:dyDescent="0.3">
      <c r="A12">
        <v>-3</v>
      </c>
      <c r="B12" s="1">
        <v>0.4073</v>
      </c>
      <c r="C12" s="1">
        <v>4.5030000000000001E-2</v>
      </c>
      <c r="D12" s="1">
        <v>-1.4686999999999999</v>
      </c>
      <c r="E12" s="4">
        <f>RADIANS(-3)</f>
        <v>-5.235987755982989E-2</v>
      </c>
      <c r="F12" s="1"/>
      <c r="G12" s="1"/>
      <c r="H12" s="1"/>
      <c r="I12" s="1"/>
      <c r="J12" s="1"/>
    </row>
    <row r="13" spans="1:10" x14ac:dyDescent="0.3">
      <c r="A13" s="2">
        <v>-2</v>
      </c>
      <c r="B13" s="1">
        <v>0.4602</v>
      </c>
      <c r="C13" s="1">
        <v>4.8759999999999998E-2</v>
      </c>
      <c r="D13" s="1">
        <v>-1.6051</v>
      </c>
      <c r="E13" s="3">
        <f>RADIANS(-2)</f>
        <v>-3.4906585039886591E-2</v>
      </c>
      <c r="F13" s="1"/>
      <c r="G13" s="1"/>
      <c r="H13" s="1"/>
      <c r="I13" s="1"/>
      <c r="J13" s="1"/>
    </row>
    <row r="14" spans="1:10" x14ac:dyDescent="0.3">
      <c r="A14" s="2">
        <v>-1</v>
      </c>
      <c r="B14" s="1">
        <v>0.51339999999999997</v>
      </c>
      <c r="C14" s="1">
        <v>5.2929999999999998E-2</v>
      </c>
      <c r="D14" s="1">
        <v>-1.7439</v>
      </c>
      <c r="E14" s="3">
        <f>RADIANS(-1)</f>
        <v>-1.7453292519943295E-2</v>
      </c>
      <c r="F14" s="1"/>
      <c r="G14" s="1"/>
      <c r="H14" s="1"/>
      <c r="I14" s="1"/>
      <c r="J14" s="1"/>
    </row>
    <row r="15" spans="1:10" x14ac:dyDescent="0.3">
      <c r="A15">
        <v>0</v>
      </c>
      <c r="B15">
        <v>0.55489999999999995</v>
      </c>
      <c r="C15">
        <v>5.6843999999999999E-2</v>
      </c>
      <c r="D15">
        <v>-1.8848</v>
      </c>
      <c r="E15" s="4">
        <f>RADIANS(0)</f>
        <v>0</v>
      </c>
    </row>
    <row r="16" spans="1:10" x14ac:dyDescent="0.3">
      <c r="A16">
        <v>1</v>
      </c>
      <c r="B16">
        <v>0.62019999999999997</v>
      </c>
      <c r="C16">
        <v>6.2609999999999999E-2</v>
      </c>
      <c r="D16">
        <v>-2.0278999999999998</v>
      </c>
      <c r="E16" s="4">
        <f>RADIANS(1)</f>
        <v>1.7453292519943295E-2</v>
      </c>
    </row>
    <row r="17" spans="1:5" x14ac:dyDescent="0.3">
      <c r="A17">
        <v>2</v>
      </c>
      <c r="B17">
        <v>0.67369999999999997</v>
      </c>
      <c r="C17">
        <v>6.812E-2</v>
      </c>
      <c r="D17">
        <v>-2.1728999999999998</v>
      </c>
      <c r="E17" s="4">
        <f>RADIANS(2)</f>
        <v>3.4906585039886591E-2</v>
      </c>
    </row>
    <row r="18" spans="1:5" x14ac:dyDescent="0.3">
      <c r="A18">
        <v>3</v>
      </c>
      <c r="B18">
        <v>0.72719999999999996</v>
      </c>
      <c r="C18">
        <v>7.4069999999999997E-2</v>
      </c>
      <c r="D18">
        <v>-2.3197999999999999</v>
      </c>
      <c r="E18" s="4">
        <f>RADIANS(3)</f>
        <v>5.235987755982989E-2</v>
      </c>
    </row>
    <row r="19" spans="1:5" x14ac:dyDescent="0.3">
      <c r="A19">
        <v>4</v>
      </c>
      <c r="B19">
        <v>0.76959999999999995</v>
      </c>
      <c r="C19">
        <v>7.9598000000000002E-2</v>
      </c>
      <c r="D19">
        <v>-2.4683999999999999</v>
      </c>
      <c r="E19" s="4">
        <f>RADIANS(4)</f>
        <v>6.9813170079773182E-2</v>
      </c>
    </row>
    <row r="20" spans="1:5" x14ac:dyDescent="0.3">
      <c r="A20">
        <v>5</v>
      </c>
      <c r="B20">
        <v>0.83430000000000004</v>
      </c>
      <c r="C20">
        <v>8.7300000000000003E-2</v>
      </c>
      <c r="D20">
        <v>-2.6187</v>
      </c>
      <c r="E20" s="4">
        <f>RADIANS(5)</f>
        <v>8.7266462599716474E-2</v>
      </c>
    </row>
    <row r="21" spans="1:5" x14ac:dyDescent="0.3">
      <c r="A21">
        <v>6</v>
      </c>
      <c r="B21">
        <v>0.88719999999999999</v>
      </c>
      <c r="C21">
        <v>9.4589999999999994E-2</v>
      </c>
      <c r="D21">
        <v>-2.7707000000000002</v>
      </c>
      <c r="E21" s="4">
        <f>RADIANS(6)</f>
        <v>0.10471975511965978</v>
      </c>
    </row>
    <row r="22" spans="1:5" x14ac:dyDescent="0.3">
      <c r="A22">
        <v>7</v>
      </c>
      <c r="B22">
        <v>0.94040000000000001</v>
      </c>
      <c r="C22">
        <v>0.1023</v>
      </c>
      <c r="D22">
        <v>-2.9245000000000001</v>
      </c>
      <c r="E22" s="4">
        <f>RADIANS(7)</f>
        <v>0.12217304763960307</v>
      </c>
    </row>
    <row r="23" spans="1:5" x14ac:dyDescent="0.3">
      <c r="A23">
        <v>8</v>
      </c>
      <c r="B23">
        <v>0.98265000000000002</v>
      </c>
      <c r="C23">
        <v>0.10970000000000001</v>
      </c>
      <c r="D23">
        <v>-3.0792000000000002</v>
      </c>
      <c r="E23" s="4">
        <f>RADIANS(8)</f>
        <v>0.13962634015954636</v>
      </c>
    </row>
    <row r="24" spans="1:5" x14ac:dyDescent="0.3">
      <c r="A24">
        <v>9</v>
      </c>
      <c r="B24">
        <v>1.0457000000000001</v>
      </c>
      <c r="C24">
        <v>0.1191</v>
      </c>
      <c r="D24">
        <v>-3.2349000000000001</v>
      </c>
      <c r="E24" s="4">
        <f>RADIANS(9)</f>
        <v>0.15707963267948966</v>
      </c>
    </row>
    <row r="25" spans="1:5" x14ac:dyDescent="0.3">
      <c r="A25">
        <v>10</v>
      </c>
      <c r="B25">
        <v>1.0980000000000001</v>
      </c>
      <c r="C25">
        <v>0.12820000000000001</v>
      </c>
      <c r="D25">
        <v>-3.3929</v>
      </c>
      <c r="E25" s="4">
        <f>RADIANS(10)</f>
        <v>0.17453292519943295</v>
      </c>
    </row>
    <row r="26" spans="1:5" x14ac:dyDescent="0.3">
      <c r="A26">
        <v>11</v>
      </c>
      <c r="B26">
        <v>1.149</v>
      </c>
      <c r="C26">
        <v>0.1376</v>
      </c>
      <c r="D26">
        <v>-3.5495000000000001</v>
      </c>
      <c r="E26" s="4">
        <f>RADIANS(11)</f>
        <v>0.19198621771937624</v>
      </c>
    </row>
    <row r="27" spans="1:5" x14ac:dyDescent="0.3">
      <c r="A27">
        <v>12</v>
      </c>
      <c r="B27">
        <v>1.2</v>
      </c>
      <c r="C27">
        <v>0.14749999999999999</v>
      </c>
      <c r="D27">
        <v>-3.7075</v>
      </c>
      <c r="E27" s="4">
        <f>RADIANS(12)</f>
        <v>0.20943951023931956</v>
      </c>
    </row>
    <row r="28" spans="1:5" x14ac:dyDescent="0.3">
      <c r="A28">
        <v>13</v>
      </c>
      <c r="B28">
        <v>1.2504999999999999</v>
      </c>
      <c r="C28">
        <v>0.1578</v>
      </c>
      <c r="D28">
        <v>-3.8664000000000001</v>
      </c>
      <c r="E28" s="4">
        <f>RADIANS(13)</f>
        <v>0.22689280275926285</v>
      </c>
    </row>
    <row r="29" spans="1:5" x14ac:dyDescent="0.3">
      <c r="A29">
        <v>14</v>
      </c>
      <c r="B29">
        <v>1.3</v>
      </c>
      <c r="C29">
        <v>0.1686</v>
      </c>
      <c r="D29">
        <v>-4.0255999999999998</v>
      </c>
      <c r="E29" s="4">
        <f>RADIANS(14)</f>
        <v>0.24434609527920614</v>
      </c>
    </row>
    <row r="30" spans="1:5" x14ac:dyDescent="0.3">
      <c r="A30">
        <v>15</v>
      </c>
      <c r="B30">
        <v>1.3492</v>
      </c>
      <c r="C30">
        <v>0.17979999999999999</v>
      </c>
      <c r="D30">
        <v>-4.1849999999999996</v>
      </c>
      <c r="E30" s="4">
        <f>RADIANS(15)</f>
        <v>0.26179938779914941</v>
      </c>
    </row>
    <row r="31" spans="1:5" x14ac:dyDescent="0.3">
      <c r="A31">
        <v>16</v>
      </c>
      <c r="B31">
        <v>1.3974</v>
      </c>
      <c r="C31">
        <v>0.19139999999999999</v>
      </c>
      <c r="D31">
        <v>-4.3445999999999998</v>
      </c>
      <c r="E31" s="4">
        <f>RADIANS(16)</f>
        <v>0.27925268031909273</v>
      </c>
    </row>
    <row r="32" spans="1:5" x14ac:dyDescent="0.3">
      <c r="A32">
        <v>17</v>
      </c>
      <c r="B32">
        <v>1.4449000000000001</v>
      </c>
      <c r="C32">
        <v>0.20349999999999999</v>
      </c>
      <c r="D32">
        <v>-4.5042</v>
      </c>
      <c r="E32" s="4">
        <f>RADIANS(17)</f>
        <v>0.29670597283903605</v>
      </c>
    </row>
    <row r="33" spans="1:5" x14ac:dyDescent="0.3">
      <c r="A33">
        <v>18</v>
      </c>
      <c r="B33">
        <v>1.4916</v>
      </c>
      <c r="C33">
        <v>0.2162</v>
      </c>
      <c r="D33">
        <v>-4.6641000000000004</v>
      </c>
      <c r="E33" s="4">
        <f>RADIANS(18)</f>
        <v>0.31415926535897931</v>
      </c>
    </row>
    <row r="34" spans="1:5" x14ac:dyDescent="0.3">
      <c r="A34">
        <v>19</v>
      </c>
      <c r="B34">
        <v>1.5371999999999999</v>
      </c>
      <c r="C34">
        <v>0.2278</v>
      </c>
      <c r="D34">
        <v>-4.8234000000000004</v>
      </c>
      <c r="E34" s="4">
        <f>RADIANS(19)</f>
        <v>0.33161255787892263</v>
      </c>
    </row>
    <row r="35" spans="1:5" x14ac:dyDescent="0.3">
      <c r="A35">
        <v>20</v>
      </c>
      <c r="B35">
        <v>1.5815999999999999</v>
      </c>
      <c r="C35">
        <v>0.24229999999999999</v>
      </c>
      <c r="D35">
        <v>-4.9809999999999999</v>
      </c>
      <c r="E35" s="4">
        <f>RADIANS(20)</f>
        <v>0.3490658503988659</v>
      </c>
    </row>
    <row r="36" spans="1:5" x14ac:dyDescent="0.3">
      <c r="A36">
        <v>21</v>
      </c>
      <c r="B36">
        <v>1.6254</v>
      </c>
      <c r="C36">
        <v>0.25580000000000003</v>
      </c>
      <c r="D36">
        <v>-5.1397000000000004</v>
      </c>
      <c r="E36" s="4">
        <f>RADIANS(21)</f>
        <v>0.36651914291880922</v>
      </c>
    </row>
    <row r="37" spans="1:5" x14ac:dyDescent="0.3">
      <c r="A37">
        <v>22</v>
      </c>
      <c r="B37">
        <v>1.673</v>
      </c>
      <c r="C37">
        <v>0.27022000000000002</v>
      </c>
      <c r="D37">
        <v>-5.2998000000000003</v>
      </c>
      <c r="E37" s="4">
        <f>RADIANS(22)</f>
        <v>0.38397243543875248</v>
      </c>
    </row>
    <row r="38" spans="1:5" x14ac:dyDescent="0.3">
      <c r="A38">
        <v>23</v>
      </c>
      <c r="B38">
        <v>1.6686000000000001</v>
      </c>
      <c r="C38">
        <v>0.2782</v>
      </c>
      <c r="E38" s="4">
        <f>RADIANS(23)</f>
        <v>0.4014257279586958</v>
      </c>
    </row>
    <row r="56" spans="2:4" x14ac:dyDescent="0.3">
      <c r="B56" s="5">
        <f>(B6-B5)/(E6-E5)</f>
        <v>2.8607782710882006</v>
      </c>
      <c r="C56" s="5">
        <f>(C6-C5)/(E6-E5)</f>
        <v>3.7815214478634389E-2</v>
      </c>
      <c r="D56" s="6">
        <f>(D6-D5)/(E6-E5)</f>
        <v>-6.7322540927871772</v>
      </c>
    </row>
    <row r="57" spans="2:4" x14ac:dyDescent="0.3">
      <c r="B57" s="5">
        <f t="shared" ref="B57:B87" si="0">(B7-B6)/(E7-E6)</f>
        <v>2.8928639076155274</v>
      </c>
      <c r="C57" s="5">
        <f t="shared" ref="C57:C87" si="1">(C7-C6)/(E7-E6)</f>
        <v>6.3025357464390377E-2</v>
      </c>
      <c r="D57" s="6">
        <f t="shared" ref="D57:D87" si="2">(D7-D6)/(E7-E6)</f>
        <v>-6.9041414313264173</v>
      </c>
    </row>
    <row r="58" spans="2:4" x14ac:dyDescent="0.3">
      <c r="B58" s="5">
        <f t="shared" si="0"/>
        <v>2.9220847551671985</v>
      </c>
      <c r="C58" s="5">
        <f t="shared" si="1"/>
        <v>8.8235500450146775E-2</v>
      </c>
      <c r="D58" s="6">
        <f t="shared" si="2"/>
        <v>-7.0702991919143638</v>
      </c>
    </row>
    <row r="59" spans="2:4" x14ac:dyDescent="0.3">
      <c r="B59" s="5">
        <f t="shared" si="0"/>
        <v>2.950732644923741</v>
      </c>
      <c r="C59" s="5">
        <f t="shared" si="1"/>
        <v>0.11287268564077217</v>
      </c>
      <c r="D59" s="6">
        <f t="shared" si="2"/>
        <v>-7.2249977965996814</v>
      </c>
    </row>
    <row r="60" spans="2:4" x14ac:dyDescent="0.3">
      <c r="B60" s="5">
        <f t="shared" si="0"/>
        <v>2.9736509567289708</v>
      </c>
      <c r="C60" s="5">
        <f t="shared" si="1"/>
        <v>0.13808282862652846</v>
      </c>
      <c r="D60" s="6">
        <f t="shared" si="2"/>
        <v>-7.3854259792363077</v>
      </c>
    </row>
    <row r="61" spans="2:4" x14ac:dyDescent="0.3">
      <c r="B61" s="5">
        <f t="shared" si="0"/>
        <v>2.9965692685342069</v>
      </c>
      <c r="C61" s="5">
        <f t="shared" si="1"/>
        <v>0.16329297161228457</v>
      </c>
      <c r="D61" s="6">
        <f t="shared" si="2"/>
        <v>-7.5343950059703237</v>
      </c>
    </row>
    <row r="62" spans="2:4" x14ac:dyDescent="0.3">
      <c r="B62" s="5">
        <f t="shared" si="0"/>
        <v>3.0194875803394372</v>
      </c>
      <c r="C62" s="5">
        <f t="shared" si="1"/>
        <v>0.18850311459804095</v>
      </c>
      <c r="D62" s="6">
        <f t="shared" si="2"/>
        <v>-7.6776344547530266</v>
      </c>
    </row>
    <row r="63" spans="2:4" x14ac:dyDescent="0.3">
      <c r="B63" s="5">
        <f t="shared" si="0"/>
        <v>3.0309467362420546</v>
      </c>
      <c r="C63" s="5">
        <f t="shared" si="1"/>
        <v>0.21371325758379686</v>
      </c>
      <c r="D63" s="6">
        <f t="shared" si="2"/>
        <v>-7.8151443255844315</v>
      </c>
    </row>
    <row r="64" spans="2:4" x14ac:dyDescent="0.3">
      <c r="B64" s="5">
        <f t="shared" si="0"/>
        <v>3.048135470095978</v>
      </c>
      <c r="C64" s="5">
        <f t="shared" si="1"/>
        <v>0.2389234005695533</v>
      </c>
      <c r="D64" s="6">
        <f t="shared" si="2"/>
        <v>-7.9526541964158284</v>
      </c>
    </row>
    <row r="65" spans="2:4" x14ac:dyDescent="0.3">
      <c r="B65" s="5">
        <f t="shared" si="0"/>
        <v>2.3777748497929152</v>
      </c>
      <c r="C65" s="5">
        <f t="shared" si="1"/>
        <v>0.22425568101420426</v>
      </c>
      <c r="D65" s="6">
        <f t="shared" si="2"/>
        <v>-8.0729753333933001</v>
      </c>
    </row>
    <row r="66" spans="2:4" x14ac:dyDescent="0.3">
      <c r="B66" s="5">
        <f t="shared" si="0"/>
        <v>3.7414144022042772</v>
      </c>
      <c r="C66" s="5">
        <f t="shared" si="1"/>
        <v>0.33036746467243266</v>
      </c>
      <c r="D66" s="6">
        <f t="shared" si="2"/>
        <v>-8.199026048322068</v>
      </c>
    </row>
    <row r="67" spans="2:4" x14ac:dyDescent="0.3">
      <c r="B67" s="5">
        <f t="shared" si="0"/>
        <v>3.0653242039499036</v>
      </c>
      <c r="C67" s="5">
        <f t="shared" si="1"/>
        <v>0.31569974511708365</v>
      </c>
      <c r="D67" s="6">
        <f t="shared" si="2"/>
        <v>-8.3078880293969384</v>
      </c>
    </row>
    <row r="68" spans="2:4" x14ac:dyDescent="0.3">
      <c r="B68" s="5">
        <f t="shared" si="0"/>
        <v>3.0653242039499031</v>
      </c>
      <c r="C68" s="5">
        <f t="shared" si="1"/>
        <v>0.34090988810283956</v>
      </c>
      <c r="D68" s="6">
        <f t="shared" si="2"/>
        <v>-8.4167500104717927</v>
      </c>
    </row>
    <row r="69" spans="2:4" x14ac:dyDescent="0.3">
      <c r="B69" s="5">
        <f t="shared" si="0"/>
        <v>2.4293410513546907</v>
      </c>
      <c r="C69" s="5">
        <f t="shared" si="1"/>
        <v>0.31673106914831944</v>
      </c>
      <c r="D69" s="6">
        <f t="shared" si="2"/>
        <v>-8.5141528356440386</v>
      </c>
    </row>
    <row r="70" spans="2:4" x14ac:dyDescent="0.3">
      <c r="B70" s="5">
        <f t="shared" si="0"/>
        <v>3.7070369344964322</v>
      </c>
      <c r="C70" s="5">
        <f t="shared" si="1"/>
        <v>0.44129209380976014</v>
      </c>
      <c r="D70" s="6">
        <f t="shared" si="2"/>
        <v>-8.6115556608162809</v>
      </c>
    </row>
    <row r="71" spans="2:4" x14ac:dyDescent="0.3">
      <c r="B71" s="5">
        <f t="shared" si="0"/>
        <v>3.0309467362420501</v>
      </c>
      <c r="C71" s="5">
        <f t="shared" si="1"/>
        <v>0.41768623265036936</v>
      </c>
      <c r="D71" s="6">
        <f t="shared" si="2"/>
        <v>-8.7089584859885161</v>
      </c>
    </row>
    <row r="72" spans="2:4" x14ac:dyDescent="0.3">
      <c r="B72" s="5">
        <f t="shared" si="0"/>
        <v>3.0481354700959815</v>
      </c>
      <c r="C72" s="5">
        <f t="shared" si="1"/>
        <v>0.44175046004586527</v>
      </c>
      <c r="D72" s="6">
        <f t="shared" si="2"/>
        <v>-8.81209088911206</v>
      </c>
    </row>
    <row r="73" spans="2:4" x14ac:dyDescent="0.3">
      <c r="B73" s="5">
        <f t="shared" si="0"/>
        <v>2.420746684427729</v>
      </c>
      <c r="C73" s="5">
        <f t="shared" si="1"/>
        <v>0.42398876839680949</v>
      </c>
      <c r="D73" s="6">
        <f t="shared" si="2"/>
        <v>-8.8636570906738399</v>
      </c>
    </row>
    <row r="74" spans="2:4" x14ac:dyDescent="0.3">
      <c r="B74" s="5">
        <f t="shared" si="0"/>
        <v>3.6124988982998438</v>
      </c>
      <c r="C74" s="5">
        <f t="shared" si="1"/>
        <v>0.53858032742297346</v>
      </c>
      <c r="D74" s="6">
        <f t="shared" si="2"/>
        <v>-8.9209528701869161</v>
      </c>
    </row>
    <row r="75" spans="2:4" x14ac:dyDescent="0.3">
      <c r="B75" s="5">
        <f t="shared" si="0"/>
        <v>2.9965692685342069</v>
      </c>
      <c r="C75" s="5">
        <f t="shared" si="1"/>
        <v>0.52139159356904985</v>
      </c>
      <c r="D75" s="6">
        <f t="shared" si="2"/>
        <v>-9.0527331630670034</v>
      </c>
    </row>
    <row r="76" spans="2:4" x14ac:dyDescent="0.3">
      <c r="B76" s="5">
        <f t="shared" si="0"/>
        <v>2.9220847551671953</v>
      </c>
      <c r="C76" s="5">
        <f t="shared" si="1"/>
        <v>0.53858032742297346</v>
      </c>
      <c r="D76" s="6">
        <f t="shared" si="2"/>
        <v>-8.9725190717486978</v>
      </c>
    </row>
    <row r="77" spans="2:4" x14ac:dyDescent="0.3">
      <c r="B77" s="5">
        <f t="shared" si="0"/>
        <v>2.9220847551671905</v>
      </c>
      <c r="C77" s="5">
        <f t="shared" si="1"/>
        <v>0.56722821717951377</v>
      </c>
      <c r="D77" s="6">
        <f t="shared" si="2"/>
        <v>-9.0527331630669892</v>
      </c>
    </row>
    <row r="78" spans="2:4" x14ac:dyDescent="0.3">
      <c r="B78" s="5">
        <f t="shared" si="0"/>
        <v>2.8934368654106573</v>
      </c>
      <c r="C78" s="5">
        <f t="shared" si="1"/>
        <v>0.59014652898474829</v>
      </c>
      <c r="D78" s="6">
        <f t="shared" si="2"/>
        <v>-9.1042993646287851</v>
      </c>
    </row>
    <row r="79" spans="2:4" x14ac:dyDescent="0.3">
      <c r="B79" s="5">
        <f t="shared" si="0"/>
        <v>2.8361410858975811</v>
      </c>
      <c r="C79" s="5">
        <f t="shared" si="1"/>
        <v>0.61879441874128938</v>
      </c>
      <c r="D79" s="6">
        <f t="shared" si="2"/>
        <v>-9.1214880984826952</v>
      </c>
    </row>
    <row r="80" spans="2:4" x14ac:dyDescent="0.3">
      <c r="B80" s="5">
        <f t="shared" si="0"/>
        <v>2.8189523520436501</v>
      </c>
      <c r="C80" s="5">
        <f t="shared" si="1"/>
        <v>0.64171273054652245</v>
      </c>
      <c r="D80" s="6">
        <f t="shared" si="2"/>
        <v>-9.132947254385325</v>
      </c>
    </row>
    <row r="81" spans="1:4" x14ac:dyDescent="0.3">
      <c r="B81" s="5">
        <f t="shared" si="0"/>
        <v>2.7616565725305651</v>
      </c>
      <c r="C81" s="5">
        <f t="shared" si="1"/>
        <v>0.66463104235175396</v>
      </c>
      <c r="D81" s="6">
        <f t="shared" si="2"/>
        <v>-9.144406410287937</v>
      </c>
    </row>
    <row r="82" spans="1:4" x14ac:dyDescent="0.3">
      <c r="B82" s="5">
        <f t="shared" si="0"/>
        <v>2.7215495268714123</v>
      </c>
      <c r="C82" s="5">
        <f t="shared" si="1"/>
        <v>0.69327893210829505</v>
      </c>
      <c r="D82" s="6">
        <f t="shared" si="2"/>
        <v>-9.144406410287937</v>
      </c>
    </row>
    <row r="83" spans="1:4" x14ac:dyDescent="0.3">
      <c r="B83" s="5">
        <f t="shared" si="0"/>
        <v>2.6757129032609472</v>
      </c>
      <c r="C83" s="5">
        <f t="shared" si="1"/>
        <v>0.72765639981614771</v>
      </c>
      <c r="D83" s="6">
        <f t="shared" si="2"/>
        <v>-9.1615951441419003</v>
      </c>
    </row>
    <row r="84" spans="1:4" x14ac:dyDescent="0.3">
      <c r="B84" s="5">
        <f t="shared" si="0"/>
        <v>2.6126875457965424</v>
      </c>
      <c r="C84" s="5">
        <f t="shared" si="1"/>
        <v>0.66463104235175396</v>
      </c>
      <c r="D84" s="6">
        <f t="shared" si="2"/>
        <v>-9.1272176764340003</v>
      </c>
    </row>
    <row r="85" spans="1:4" x14ac:dyDescent="0.3">
      <c r="B85" s="5">
        <f t="shared" si="0"/>
        <v>2.5439326103808595</v>
      </c>
      <c r="C85" s="5">
        <f t="shared" si="1"/>
        <v>0.83078880293969426</v>
      </c>
      <c r="D85" s="6">
        <f t="shared" si="2"/>
        <v>-9.0298148512617633</v>
      </c>
    </row>
    <row r="86" spans="1:4" x14ac:dyDescent="0.3">
      <c r="B86" s="5">
        <f t="shared" si="0"/>
        <v>2.5095551426730056</v>
      </c>
      <c r="C86" s="5">
        <f t="shared" si="1"/>
        <v>0.77349302342661252</v>
      </c>
      <c r="D86" s="6">
        <f t="shared" si="2"/>
        <v>-9.0928402087261802</v>
      </c>
    </row>
    <row r="87" spans="1:4" x14ac:dyDescent="0.3">
      <c r="B87" s="5">
        <f t="shared" si="0"/>
        <v>2.7272791048227285</v>
      </c>
      <c r="C87" s="5">
        <f t="shared" si="1"/>
        <v>0.82620514057864791</v>
      </c>
      <c r="D87" s="6">
        <f>(D37-D36)/(E37-E36)</f>
        <v>-9.1730543000444911</v>
      </c>
    </row>
    <row r="89" spans="1:4" x14ac:dyDescent="0.3">
      <c r="B89" s="1" t="s">
        <v>15</v>
      </c>
      <c r="C89" s="1" t="s">
        <v>16</v>
      </c>
      <c r="D89" s="1" t="s">
        <v>18</v>
      </c>
    </row>
    <row r="90" spans="1:4" x14ac:dyDescent="0.3">
      <c r="A90" t="s">
        <v>13</v>
      </c>
      <c r="B90" s="5">
        <f>AVERAGE(B56:B87)</f>
        <v>2.9104823598158003</v>
      </c>
      <c r="C90" s="5">
        <f>AVERAGE(C56:C87)</f>
        <v>0.42794575816943148</v>
      </c>
      <c r="D90" s="5">
        <f>AVERAGE(D56:D87)</f>
        <v>-8.4385940264111579</v>
      </c>
    </row>
    <row r="91" spans="1:4" x14ac:dyDescent="0.3">
      <c r="A91" t="s">
        <v>14</v>
      </c>
      <c r="B91" s="5">
        <f>SLOPE(B5:B37,E5:E37)</f>
        <v>2.9556267232560134</v>
      </c>
      <c r="C91" s="5">
        <f>SLOPE(C5:C37,E5:E37)</f>
        <v>0.42829533519316521</v>
      </c>
      <c r="D91" s="5">
        <f>SLOPE(D5:D38,E5:E38)</f>
        <v>-8.5475670755077982</v>
      </c>
    </row>
    <row r="92" spans="1:4" x14ac:dyDescent="0.3">
      <c r="B92" s="7"/>
      <c r="C92" s="7"/>
      <c r="D92" s="7"/>
    </row>
  </sheetData>
  <mergeCells count="1">
    <mergeCell ref="A3:F3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9142FD-D6E8-4319-970D-EDA72A35ED1C}">
  <dimension ref="A1"/>
  <sheetViews>
    <sheetView topLeftCell="A22" zoomScale="70" zoomScaleNormal="70" workbookViewId="0">
      <selection activeCell="D73" sqref="D73"/>
    </sheetView>
  </sheetViews>
  <sheetFormatPr defaultRowHeight="14.4" x14ac:dyDescent="0.3"/>
  <sheetData/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4A94D6-91D8-47C7-B6E8-7457A483C077}">
  <dimension ref="A3:G38"/>
  <sheetViews>
    <sheetView workbookViewId="0">
      <selection activeCell="H6" sqref="H6"/>
    </sheetView>
  </sheetViews>
  <sheetFormatPr defaultRowHeight="14.4" x14ac:dyDescent="0.3"/>
  <sheetData>
    <row r="3" spans="1:7" x14ac:dyDescent="0.3">
      <c r="A3" s="8" t="s">
        <v>10</v>
      </c>
      <c r="B3" s="8"/>
      <c r="C3" s="8"/>
      <c r="D3" s="8"/>
      <c r="E3" s="8"/>
      <c r="F3" s="8"/>
      <c r="G3" s="8"/>
    </row>
    <row r="4" spans="1:7" x14ac:dyDescent="0.3">
      <c r="A4" s="1" t="s">
        <v>9</v>
      </c>
      <c r="B4" s="1" t="s">
        <v>3</v>
      </c>
      <c r="C4" s="1" t="s">
        <v>4</v>
      </c>
      <c r="D4" s="1" t="s">
        <v>11</v>
      </c>
      <c r="E4" s="1" t="s">
        <v>12</v>
      </c>
      <c r="F4" s="1" t="s">
        <v>8</v>
      </c>
      <c r="G4" s="1"/>
    </row>
    <row r="5" spans="1:7" x14ac:dyDescent="0.3">
      <c r="A5" s="2">
        <v>-10</v>
      </c>
      <c r="B5" s="1">
        <v>-0.46300000000000002</v>
      </c>
      <c r="C5" s="1">
        <v>4.7716000000000001E-2</v>
      </c>
      <c r="D5" s="1">
        <v>-0.499</v>
      </c>
      <c r="E5" s="1">
        <v>5.9229999999999998E-2</v>
      </c>
      <c r="F5" s="3">
        <f>RADIANS(-10)</f>
        <v>-0.17453292519943295</v>
      </c>
      <c r="G5" s="1"/>
    </row>
    <row r="6" spans="1:7" x14ac:dyDescent="0.3">
      <c r="A6" s="2">
        <v>-9</v>
      </c>
      <c r="B6" s="1"/>
      <c r="C6" s="1"/>
      <c r="D6" s="1"/>
      <c r="E6" s="1"/>
      <c r="F6" s="3">
        <f>RADIANS(-9)</f>
        <v>-0.15707963267948966</v>
      </c>
      <c r="G6" s="1"/>
    </row>
    <row r="7" spans="1:7" x14ac:dyDescent="0.3">
      <c r="A7">
        <v>-8</v>
      </c>
      <c r="B7" s="1">
        <v>-0.3296</v>
      </c>
      <c r="C7" s="1">
        <v>3.0720000000000001E-2</v>
      </c>
      <c r="D7" s="1"/>
      <c r="E7" s="1"/>
      <c r="F7" s="4">
        <f>RADIANS(-8)</f>
        <v>-0.13962634015954636</v>
      </c>
      <c r="G7" s="1"/>
    </row>
    <row r="8" spans="1:7" x14ac:dyDescent="0.3">
      <c r="A8" s="2">
        <v>-7</v>
      </c>
      <c r="B8" s="1"/>
      <c r="C8" s="1"/>
      <c r="D8" s="1"/>
      <c r="E8" s="1"/>
      <c r="F8" s="3">
        <f>RADIANS(-7)</f>
        <v>-0.12217304763960307</v>
      </c>
      <c r="G8" s="1"/>
    </row>
    <row r="9" spans="1:7" x14ac:dyDescent="0.3">
      <c r="A9" s="2">
        <v>-6</v>
      </c>
      <c r="B9" s="1">
        <v>-0.19323000000000001</v>
      </c>
      <c r="C9" s="1">
        <v>1.8879E-2</v>
      </c>
      <c r="D9" s="1">
        <v>-0.25700000000000001</v>
      </c>
      <c r="E9" s="1">
        <v>6.5930000000000002E-2</v>
      </c>
      <c r="F9" s="3">
        <f>RADIANS(-6)</f>
        <v>-0.10471975511965978</v>
      </c>
      <c r="G9" s="1"/>
    </row>
    <row r="10" spans="1:7" x14ac:dyDescent="0.3">
      <c r="A10" s="2">
        <v>-5</v>
      </c>
      <c r="B10" s="1"/>
      <c r="C10" s="1"/>
      <c r="D10" s="1"/>
      <c r="E10" s="1"/>
      <c r="F10" s="3">
        <f>RADIANS(-5)</f>
        <v>-8.7266462599716474E-2</v>
      </c>
      <c r="G10" s="1"/>
    </row>
    <row r="11" spans="1:7" x14ac:dyDescent="0.3">
      <c r="A11" s="2">
        <v>-4</v>
      </c>
      <c r="B11" s="1"/>
      <c r="C11" s="1"/>
      <c r="D11" s="1"/>
      <c r="E11" s="1"/>
      <c r="F11" s="3">
        <f>RADIANS(-4)</f>
        <v>-6.9813170079773182E-2</v>
      </c>
      <c r="G11" s="1"/>
    </row>
    <row r="12" spans="1:7" x14ac:dyDescent="0.3">
      <c r="A12">
        <v>-3</v>
      </c>
      <c r="B12" s="1"/>
      <c r="C12" s="1"/>
      <c r="D12" s="1"/>
      <c r="E12" s="1"/>
      <c r="F12" s="4">
        <f>RADIANS(-3)</f>
        <v>-5.235987755982989E-2</v>
      </c>
      <c r="G12" s="1"/>
    </row>
    <row r="13" spans="1:7" x14ac:dyDescent="0.3">
      <c r="A13" s="2">
        <v>-2</v>
      </c>
      <c r="B13" s="1">
        <v>8.6599999999999993E-3</v>
      </c>
      <c r="C13" s="1">
        <v>6.8349999999999999E-3</v>
      </c>
      <c r="D13" s="1">
        <v>4.2000000000000003E-2</v>
      </c>
      <c r="E13" s="1">
        <v>5.2200000000000003E-2</v>
      </c>
      <c r="F13" s="3">
        <f>RADIANS(-2)</f>
        <v>-3.4906585039886591E-2</v>
      </c>
      <c r="G13" s="1"/>
    </row>
    <row r="14" spans="1:7" x14ac:dyDescent="0.3">
      <c r="A14" s="2">
        <v>-1</v>
      </c>
      <c r="B14" s="1"/>
      <c r="C14" s="1"/>
      <c r="D14" s="1"/>
      <c r="E14" s="1"/>
      <c r="F14" s="3">
        <f>RADIANS(-1)</f>
        <v>-1.7453292519943295E-2</v>
      </c>
      <c r="G14" s="1"/>
    </row>
    <row r="15" spans="1:7" x14ac:dyDescent="0.3">
      <c r="A15">
        <v>0</v>
      </c>
      <c r="B15">
        <v>0.22869999999999999</v>
      </c>
      <c r="C15">
        <v>7.097E-3</v>
      </c>
      <c r="D15">
        <v>0.189</v>
      </c>
      <c r="E15">
        <v>5.1970000000000002E-2</v>
      </c>
      <c r="F15" s="4">
        <f>RADIANS(0)</f>
        <v>0</v>
      </c>
    </row>
    <row r="16" spans="1:7" x14ac:dyDescent="0.3">
      <c r="A16">
        <v>1</v>
      </c>
      <c r="F16" s="4">
        <f>RADIANS(1)</f>
        <v>1.7453292519943295E-2</v>
      </c>
    </row>
    <row r="17" spans="1:6" x14ac:dyDescent="0.3">
      <c r="A17">
        <v>2</v>
      </c>
      <c r="D17">
        <v>0.30599999999999999</v>
      </c>
      <c r="E17">
        <v>5.5059999999999998E-2</v>
      </c>
      <c r="F17" s="4">
        <f>RADIANS(2)</f>
        <v>3.4906585039886591E-2</v>
      </c>
    </row>
    <row r="18" spans="1:6" x14ac:dyDescent="0.3">
      <c r="A18">
        <v>3</v>
      </c>
      <c r="F18" s="4">
        <f>RADIANS(3)</f>
        <v>5.235987755982989E-2</v>
      </c>
    </row>
    <row r="19" spans="1:6" x14ac:dyDescent="0.3">
      <c r="A19">
        <v>4</v>
      </c>
      <c r="B19">
        <v>0.51549999999999996</v>
      </c>
      <c r="C19">
        <v>1.9290000000000002E-2</v>
      </c>
      <c r="D19">
        <v>0.45300000000000001</v>
      </c>
      <c r="E19">
        <v>5.8819999999999997E-2</v>
      </c>
      <c r="F19" s="4">
        <f>RADIANS(4)</f>
        <v>6.9813170079773182E-2</v>
      </c>
    </row>
    <row r="20" spans="1:6" x14ac:dyDescent="0.3">
      <c r="A20">
        <v>5</v>
      </c>
      <c r="B20">
        <v>0.58679999999999999</v>
      </c>
      <c r="C20">
        <v>2.512E-2</v>
      </c>
      <c r="F20" s="4">
        <f>RADIANS(5)</f>
        <v>8.7266462599716474E-2</v>
      </c>
    </row>
    <row r="21" spans="1:6" x14ac:dyDescent="0.3">
      <c r="A21">
        <v>6</v>
      </c>
      <c r="F21" s="4">
        <f>RADIANS(6)</f>
        <v>0.10471975511965978</v>
      </c>
    </row>
    <row r="22" spans="1:6" x14ac:dyDescent="0.3">
      <c r="A22">
        <v>7</v>
      </c>
      <c r="F22" s="4">
        <f>RADIANS(7)</f>
        <v>0.12217304763960307</v>
      </c>
    </row>
    <row r="23" spans="1:6" x14ac:dyDescent="0.3">
      <c r="A23">
        <v>8</v>
      </c>
      <c r="B23">
        <v>0.80023</v>
      </c>
      <c r="C23">
        <v>4.8050000000000002E-2</v>
      </c>
      <c r="D23">
        <v>0.74399999999999999</v>
      </c>
      <c r="E23">
        <v>7.7759999999999996E-2</v>
      </c>
      <c r="F23" s="4">
        <f>RADIANS(8)</f>
        <v>0.13962634015954636</v>
      </c>
    </row>
    <row r="24" spans="1:6" x14ac:dyDescent="0.3">
      <c r="A24">
        <v>9</v>
      </c>
      <c r="F24" s="4">
        <f>RADIANS(9)</f>
        <v>0.15707963267948966</v>
      </c>
    </row>
    <row r="25" spans="1:6" x14ac:dyDescent="0.3">
      <c r="A25">
        <v>10</v>
      </c>
      <c r="B25">
        <v>0.94040000000000001</v>
      </c>
      <c r="C25">
        <v>6.8306000000000006E-2</v>
      </c>
      <c r="D25">
        <v>0.89700000000000002</v>
      </c>
      <c r="E25">
        <v>9.1499999999999998E-2</v>
      </c>
      <c r="F25" s="4">
        <f>RADIANS(10)</f>
        <v>0.17453292519943295</v>
      </c>
    </row>
    <row r="26" spans="1:6" x14ac:dyDescent="0.3">
      <c r="A26">
        <v>11</v>
      </c>
      <c r="F26" s="4">
        <f>RADIANS(11)</f>
        <v>0.19198621771937624</v>
      </c>
    </row>
    <row r="27" spans="1:6" x14ac:dyDescent="0.3">
      <c r="A27">
        <v>12</v>
      </c>
      <c r="B27">
        <v>1.0782</v>
      </c>
      <c r="C27">
        <v>9.2600000000000002E-2</v>
      </c>
      <c r="D27">
        <v>1.0129999999999999</v>
      </c>
      <c r="E27">
        <v>0.11207</v>
      </c>
      <c r="F27" s="4">
        <f>RADIANS(12)</f>
        <v>0.20943951023931956</v>
      </c>
    </row>
    <row r="28" spans="1:6" x14ac:dyDescent="0.3">
      <c r="A28">
        <v>13</v>
      </c>
      <c r="F28" s="4">
        <f>RADIANS(13)</f>
        <v>0.22689280275926285</v>
      </c>
    </row>
    <row r="29" spans="1:6" x14ac:dyDescent="0.3">
      <c r="A29">
        <v>14</v>
      </c>
      <c r="B29">
        <v>1.2130000000000001</v>
      </c>
      <c r="C29">
        <v>0.121</v>
      </c>
      <c r="D29">
        <v>1.135</v>
      </c>
      <c r="E29">
        <v>0.13592000000000001</v>
      </c>
      <c r="F29" s="4">
        <f>RADIANS(14)</f>
        <v>0.24434609527920614</v>
      </c>
    </row>
    <row r="30" spans="1:6" x14ac:dyDescent="0.3">
      <c r="A30">
        <v>15</v>
      </c>
      <c r="F30" s="4">
        <f>RADIANS(15)</f>
        <v>0.26179938779914941</v>
      </c>
    </row>
    <row r="31" spans="1:6" x14ac:dyDescent="0.3">
      <c r="A31">
        <v>16</v>
      </c>
      <c r="B31">
        <v>1.3443000000000001</v>
      </c>
      <c r="C31">
        <v>0.153</v>
      </c>
      <c r="D31">
        <v>1.2430000000000001</v>
      </c>
      <c r="E31">
        <v>0.16539999999999999</v>
      </c>
      <c r="F31" s="4">
        <f>RADIANS(16)</f>
        <v>0.27925268031909273</v>
      </c>
    </row>
    <row r="32" spans="1:6" x14ac:dyDescent="0.3">
      <c r="A32">
        <v>17</v>
      </c>
      <c r="F32" s="4">
        <f>RADIANS(17)</f>
        <v>0.29670597283903605</v>
      </c>
    </row>
    <row r="33" spans="1:6" x14ac:dyDescent="0.3">
      <c r="A33">
        <v>18</v>
      </c>
      <c r="B33">
        <v>1.4702999999999999</v>
      </c>
      <c r="C33">
        <v>0.18990000000000001</v>
      </c>
      <c r="F33" s="4">
        <f>RADIANS(18)</f>
        <v>0.31415926535897931</v>
      </c>
    </row>
    <row r="34" spans="1:6" x14ac:dyDescent="0.3">
      <c r="A34">
        <v>19</v>
      </c>
      <c r="F34" s="4">
        <f>RADIANS(19)</f>
        <v>0.33161255787892263</v>
      </c>
    </row>
    <row r="35" spans="1:6" x14ac:dyDescent="0.3">
      <c r="A35">
        <v>20</v>
      </c>
      <c r="B35">
        <v>1.5932999999999999</v>
      </c>
      <c r="C35">
        <v>0.2306</v>
      </c>
      <c r="D35">
        <v>1.389</v>
      </c>
      <c r="E35">
        <v>0.21992</v>
      </c>
      <c r="F35" s="4">
        <f>RADIANS(20)</f>
        <v>0.3490658503988659</v>
      </c>
    </row>
    <row r="36" spans="1:6" x14ac:dyDescent="0.3">
      <c r="A36">
        <v>21</v>
      </c>
      <c r="F36" s="4">
        <f>RADIANS(21)</f>
        <v>0.36651914291880922</v>
      </c>
    </row>
    <row r="37" spans="1:6" x14ac:dyDescent="0.3">
      <c r="A37">
        <v>22</v>
      </c>
      <c r="F37" s="4">
        <f>RADIANS(22)</f>
        <v>0.38397243543875248</v>
      </c>
    </row>
    <row r="38" spans="1:6" x14ac:dyDescent="0.3">
      <c r="A38">
        <v>23</v>
      </c>
      <c r="F38" s="4">
        <f>RADIANS(23)</f>
        <v>0.4014257279586958</v>
      </c>
    </row>
  </sheetData>
  <mergeCells count="1">
    <mergeCell ref="A3:G3"/>
  </mergeCells>
  <pageMargins left="0.511811024" right="0.511811024" top="0.78740157499999996" bottom="0.78740157499999996" header="0.31496062000000002" footer="0.31496062000000002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6360b1be-1472-47f6-a243-32c73c7a856b">
      <Terms xmlns="http://schemas.microsoft.com/office/infopath/2007/PartnerControls"/>
    </lcf76f155ced4ddcb4097134ff3c332f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D8FFCB9A0D31BE40A44EAC84FB9381BE" ma:contentTypeVersion="13" ma:contentTypeDescription="Create a new document." ma:contentTypeScope="" ma:versionID="9daa2b30dc5961a94085482aa606af2d">
  <xsd:schema xmlns:xsd="http://www.w3.org/2001/XMLSchema" xmlns:xs="http://www.w3.org/2001/XMLSchema" xmlns:p="http://schemas.microsoft.com/office/2006/metadata/properties" xmlns:ns2="6360b1be-1472-47f6-a243-32c73c7a856b" xmlns:ns3="6564aa30-71c4-494b-a777-08451b51a13d" targetNamespace="http://schemas.microsoft.com/office/2006/metadata/properties" ma:root="true" ma:fieldsID="bab700ada8e5ed0601c792ab8ed0adf3" ns2:_="" ns3:_="">
    <xsd:import namespace="6360b1be-1472-47f6-a243-32c73c7a856b"/>
    <xsd:import namespace="6564aa30-71c4-494b-a777-08451b51a13d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60b1be-1472-47f6-a243-32c73c7a856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c7e78e95-674a-4d3e-b569-dba20470d518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9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20" nillable="true" ma:displayName="MediaLengthInSeconds" ma:hidden="true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564aa30-71c4-494b-a777-08451b51a13d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9CDDE76C-6BBF-4DE7-89D2-B2EC4A633407}">
  <ds:schemaRefs>
    <ds:schemaRef ds:uri="http://schemas.microsoft.com/office/2006/metadata/properties"/>
    <ds:schemaRef ds:uri="6564aa30-71c4-494b-a777-08451b51a13d"/>
    <ds:schemaRef ds:uri="http://purl.org/dc/dcmitype/"/>
    <ds:schemaRef ds:uri="http://schemas.microsoft.com/office/infopath/2007/PartnerControls"/>
    <ds:schemaRef ds:uri="http://www.w3.org/XML/1998/namespace"/>
    <ds:schemaRef ds:uri="http://schemas.microsoft.com/office/2006/documentManagement/types"/>
    <ds:schemaRef ds:uri="http://purl.org/dc/terms/"/>
    <ds:schemaRef ds:uri="http://schemas.openxmlformats.org/package/2006/metadata/core-properties"/>
    <ds:schemaRef ds:uri="6360b1be-1472-47f6-a243-32c73c7a856b"/>
    <ds:schemaRef ds:uri="http://purl.org/dc/elements/1.1/"/>
  </ds:schemaRefs>
</ds:datastoreItem>
</file>

<file path=customXml/itemProps2.xml><?xml version="1.0" encoding="utf-8"?>
<ds:datastoreItem xmlns:ds="http://schemas.openxmlformats.org/officeDocument/2006/customXml" ds:itemID="{86B4F900-5B86-4974-B60F-824B18F5C433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60b1be-1472-47f6-a243-32c73c7a856b"/>
    <ds:schemaRef ds:uri="6564aa30-71c4-494b-a777-08451b51a13d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AF18ED4-99BC-4EB2-A61D-BC3BE70699F5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MiniMoya</vt:lpstr>
      <vt:lpstr>760</vt:lpstr>
      <vt:lpstr>760 - Pressure </vt:lpstr>
      <vt:lpstr>256 - Comparison 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Paulo Henrique  Farah</dc:creator>
  <cp:keywords/>
  <dc:description/>
  <cp:lastModifiedBy>Luca Morla de Almeida</cp:lastModifiedBy>
  <cp:revision/>
  <dcterms:created xsi:type="dcterms:W3CDTF">2024-09-10T11:34:49Z</dcterms:created>
  <dcterms:modified xsi:type="dcterms:W3CDTF">2024-11-13T19:06:11Z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0x010100D8FFCB9A0D31BE40A44EAC84FB9381BE</vt:lpwstr>
  </property>
  <property fmtid="{D5CDD505-2E9C-101B-9397-08002B2CF9AE}" pid="3" name="MediaServiceImageTags">
    <vt:lpwstr/>
  </property>
</Properties>
</file>